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jalas\Downloads\"/>
    </mc:Choice>
  </mc:AlternateContent>
  <xr:revisionPtr revIDLastSave="0" documentId="13_ncr:1_{3ED9DDA6-D7F3-4625-B85B-E78F2E32843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se" sheetId="3" r:id="rId1"/>
    <sheet name="travail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6" i="3" l="1"/>
  <c r="I4" i="3"/>
  <c r="I3" i="3"/>
  <c r="I38" i="3" s="1"/>
  <c r="P34" i="3" l="1"/>
  <c r="L5" i="1"/>
  <c r="V4" i="1"/>
  <c r="V5" i="1"/>
  <c r="V6" i="1"/>
  <c r="V7" i="1"/>
  <c r="V8" i="1"/>
  <c r="V9" i="1"/>
  <c r="V11" i="1"/>
  <c r="V12" i="1"/>
  <c r="V13" i="1"/>
  <c r="V14" i="1"/>
  <c r="V15" i="1"/>
  <c r="V16" i="1"/>
  <c r="V18" i="1"/>
  <c r="V19" i="1"/>
  <c r="V20" i="1"/>
  <c r="V21" i="1"/>
  <c r="V22" i="1"/>
  <c r="V23" i="1"/>
  <c r="V25" i="1"/>
  <c r="V26" i="1"/>
  <c r="V27" i="1"/>
  <c r="V28" i="1"/>
  <c r="V29" i="1"/>
  <c r="V30" i="1"/>
  <c r="V32" i="1"/>
  <c r="V33" i="1"/>
  <c r="V34" i="1"/>
  <c r="V35" i="1"/>
  <c r="V36" i="1"/>
  <c r="V37" i="1"/>
  <c r="V39" i="1"/>
  <c r="V40" i="1"/>
  <c r="V41" i="1"/>
  <c r="V42" i="1"/>
  <c r="V43" i="1"/>
  <c r="V44" i="1"/>
  <c r="V46" i="1"/>
  <c r="V47" i="1"/>
  <c r="V48" i="1"/>
  <c r="V49" i="1"/>
  <c r="V50" i="1"/>
  <c r="V51" i="1"/>
  <c r="V53" i="1"/>
  <c r="V54" i="1"/>
  <c r="V55" i="1"/>
  <c r="V56" i="1"/>
  <c r="V57" i="1"/>
  <c r="V58" i="1"/>
  <c r="V60" i="1"/>
  <c r="V61" i="1"/>
  <c r="V62" i="1"/>
  <c r="V63" i="1"/>
  <c r="V64" i="1"/>
  <c r="V65" i="1"/>
  <c r="V67" i="1"/>
  <c r="V68" i="1"/>
  <c r="V69" i="1"/>
  <c r="V70" i="1"/>
  <c r="V71" i="1"/>
  <c r="V72" i="1"/>
  <c r="V74" i="1"/>
  <c r="V75" i="1"/>
  <c r="V76" i="1"/>
  <c r="V77" i="1"/>
  <c r="V78" i="1"/>
  <c r="V79" i="1"/>
  <c r="V81" i="1"/>
  <c r="V82" i="1"/>
  <c r="V83" i="1"/>
  <c r="V84" i="1"/>
  <c r="V85" i="1"/>
  <c r="V86" i="1"/>
  <c r="V88" i="1"/>
  <c r="V89" i="1"/>
  <c r="V90" i="1"/>
  <c r="V91" i="1"/>
  <c r="V92" i="1"/>
  <c r="V93" i="1"/>
  <c r="V95" i="1"/>
  <c r="V96" i="1"/>
  <c r="V97" i="1"/>
  <c r="V98" i="1"/>
  <c r="V99" i="1"/>
  <c r="V100" i="1"/>
  <c r="V102" i="1"/>
  <c r="V103" i="1"/>
  <c r="V104" i="1"/>
  <c r="V105" i="1"/>
  <c r="V106" i="1"/>
  <c r="V107" i="1"/>
  <c r="V109" i="1"/>
  <c r="V110" i="1"/>
  <c r="V111" i="1"/>
  <c r="V112" i="1"/>
  <c r="V113" i="1"/>
  <c r="V114" i="1"/>
  <c r="V116" i="1"/>
  <c r="V117" i="1"/>
  <c r="V118" i="1"/>
  <c r="V119" i="1"/>
  <c r="V120" i="1"/>
  <c r="V121" i="1"/>
  <c r="V123" i="1"/>
  <c r="V124" i="1"/>
  <c r="V125" i="1"/>
  <c r="V126" i="1"/>
  <c r="V127" i="1"/>
  <c r="V128" i="1"/>
  <c r="V130" i="1"/>
  <c r="V131" i="1"/>
  <c r="V132" i="1"/>
  <c r="V133" i="1"/>
  <c r="V134" i="1"/>
  <c r="V135" i="1"/>
  <c r="V137" i="1"/>
  <c r="V138" i="1"/>
  <c r="V139" i="1"/>
  <c r="V140" i="1"/>
  <c r="V141" i="1"/>
  <c r="V142" i="1"/>
  <c r="V144" i="1"/>
  <c r="V145" i="1"/>
  <c r="V146" i="1"/>
  <c r="V147" i="1"/>
  <c r="V148" i="1"/>
  <c r="V149" i="1"/>
  <c r="V151" i="1"/>
  <c r="V152" i="1"/>
  <c r="V153" i="1"/>
  <c r="V154" i="1"/>
  <c r="V155" i="1"/>
  <c r="V156" i="1"/>
  <c r="V158" i="1"/>
  <c r="V159" i="1"/>
  <c r="V160" i="1"/>
  <c r="V161" i="1"/>
  <c r="V162" i="1"/>
  <c r="V163" i="1"/>
  <c r="V165" i="1"/>
  <c r="V166" i="1"/>
  <c r="V167" i="1"/>
  <c r="V168" i="1"/>
  <c r="V169" i="1"/>
  <c r="V170" i="1"/>
  <c r="V172" i="1"/>
  <c r="V173" i="1"/>
  <c r="V174" i="1"/>
  <c r="V175" i="1"/>
  <c r="V176" i="1"/>
  <c r="V177" i="1"/>
  <c r="V179" i="1"/>
  <c r="V180" i="1"/>
  <c r="V181" i="1"/>
  <c r="V182" i="1"/>
  <c r="V183" i="1"/>
  <c r="V184" i="1"/>
  <c r="V186" i="1"/>
  <c r="V187" i="1"/>
  <c r="V188" i="1"/>
  <c r="V189" i="1"/>
  <c r="V190" i="1"/>
  <c r="V191" i="1"/>
  <c r="V193" i="1"/>
  <c r="V194" i="1"/>
  <c r="V195" i="1"/>
  <c r="V196" i="1"/>
  <c r="V197" i="1"/>
  <c r="V198" i="1"/>
  <c r="V200" i="1"/>
  <c r="V201" i="1"/>
  <c r="V202" i="1"/>
  <c r="V203" i="1"/>
  <c r="V204" i="1"/>
  <c r="V205" i="1"/>
  <c r="V207" i="1"/>
  <c r="V208" i="1"/>
  <c r="V209" i="1"/>
  <c r="V210" i="1"/>
  <c r="V211" i="1"/>
  <c r="V212" i="1"/>
  <c r="V214" i="1"/>
  <c r="V215" i="1"/>
  <c r="V216" i="1"/>
  <c r="V217" i="1"/>
  <c r="V218" i="1"/>
  <c r="V219" i="1"/>
  <c r="V221" i="1"/>
  <c r="V222" i="1"/>
  <c r="V223" i="1"/>
  <c r="V224" i="1"/>
  <c r="V225" i="1"/>
  <c r="V226" i="1"/>
  <c r="V228" i="1"/>
  <c r="V229" i="1"/>
  <c r="V230" i="1"/>
  <c r="V231" i="1"/>
  <c r="V232" i="1"/>
  <c r="V233" i="1"/>
  <c r="V235" i="1"/>
  <c r="V236" i="1"/>
  <c r="V237" i="1"/>
  <c r="V238" i="1"/>
  <c r="V239" i="1"/>
  <c r="V240" i="1"/>
  <c r="V242" i="1"/>
  <c r="V243" i="1"/>
  <c r="V244" i="1"/>
  <c r="V245" i="1"/>
  <c r="V246" i="1"/>
  <c r="V247" i="1"/>
  <c r="V249" i="1"/>
  <c r="V250" i="1"/>
  <c r="V251" i="1"/>
  <c r="V252" i="1"/>
  <c r="V253" i="1"/>
  <c r="V254" i="1"/>
  <c r="V256" i="1"/>
  <c r="V257" i="1"/>
  <c r="V258" i="1"/>
  <c r="V259" i="1"/>
  <c r="V260" i="1"/>
  <c r="V261" i="1"/>
  <c r="V263" i="1"/>
  <c r="V264" i="1"/>
  <c r="V265" i="1"/>
  <c r="V266" i="1"/>
  <c r="V267" i="1"/>
  <c r="V268" i="1"/>
  <c r="V270" i="1"/>
  <c r="V271" i="1"/>
  <c r="V272" i="1"/>
  <c r="V273" i="1"/>
  <c r="V274" i="1"/>
  <c r="V275" i="1"/>
  <c r="V277" i="1"/>
  <c r="V278" i="1"/>
  <c r="V279" i="1"/>
  <c r="V280" i="1"/>
  <c r="V281" i="1"/>
  <c r="V282" i="1"/>
  <c r="V284" i="1"/>
  <c r="V285" i="1"/>
  <c r="V286" i="1"/>
  <c r="V287" i="1"/>
  <c r="V288" i="1"/>
  <c r="V289" i="1"/>
  <c r="V291" i="1"/>
  <c r="V292" i="1"/>
  <c r="V293" i="1"/>
  <c r="V294" i="1"/>
  <c r="V295" i="1"/>
  <c r="V296" i="1"/>
  <c r="V298" i="1"/>
  <c r="V299" i="1"/>
  <c r="V300" i="1"/>
  <c r="V301" i="1"/>
  <c r="V302" i="1"/>
  <c r="V303" i="1"/>
  <c r="V305" i="1"/>
  <c r="V306" i="1"/>
  <c r="V307" i="1"/>
  <c r="V308" i="1"/>
  <c r="V309" i="1"/>
  <c r="V310" i="1"/>
  <c r="V312" i="1"/>
  <c r="V313" i="1"/>
  <c r="V314" i="1"/>
  <c r="V315" i="1"/>
  <c r="V316" i="1"/>
  <c r="V317" i="1"/>
  <c r="V319" i="1"/>
  <c r="V320" i="1"/>
  <c r="V321" i="1"/>
  <c r="V322" i="1"/>
  <c r="V323" i="1"/>
  <c r="V324" i="1"/>
  <c r="V326" i="1"/>
  <c r="V327" i="1"/>
  <c r="V328" i="1"/>
  <c r="V329" i="1"/>
  <c r="V330" i="1"/>
  <c r="V331" i="1"/>
  <c r="V333" i="1"/>
  <c r="V334" i="1"/>
  <c r="V335" i="1"/>
  <c r="V336" i="1"/>
  <c r="V337" i="1"/>
  <c r="V338" i="1"/>
  <c r="V340" i="1"/>
  <c r="V341" i="1"/>
  <c r="V342" i="1"/>
  <c r="V343" i="1"/>
  <c r="V344" i="1"/>
  <c r="V345" i="1"/>
  <c r="V347" i="1"/>
  <c r="V348" i="1"/>
  <c r="V349" i="1"/>
  <c r="V350" i="1"/>
  <c r="V351" i="1"/>
  <c r="V352" i="1"/>
  <c r="V354" i="1"/>
  <c r="V355" i="1"/>
  <c r="V356" i="1"/>
  <c r="V357" i="1"/>
  <c r="V358" i="1"/>
  <c r="V359" i="1"/>
  <c r="V361" i="1"/>
  <c r="V362" i="1"/>
  <c r="V363" i="1"/>
  <c r="V364" i="1"/>
  <c r="V365" i="1"/>
  <c r="V366" i="1"/>
  <c r="O34" i="3" l="1"/>
  <c r="M3" i="3" l="1"/>
  <c r="M4" i="3" s="1"/>
  <c r="L109" i="1"/>
  <c r="L110" i="1"/>
  <c r="L111" i="1"/>
  <c r="L112" i="1"/>
  <c r="L113" i="1"/>
  <c r="I36" i="3" l="1"/>
  <c r="L367" i="1"/>
  <c r="M367" i="1"/>
  <c r="N367" i="1" s="1"/>
  <c r="P367" i="1"/>
  <c r="Q367" i="1" s="1"/>
  <c r="AD367" i="1"/>
  <c r="R367" i="1" l="1"/>
  <c r="O367" i="1"/>
  <c r="AF367" i="1"/>
  <c r="M4" i="1"/>
  <c r="N4" i="1" s="1"/>
  <c r="L6" i="1"/>
  <c r="L7" i="1"/>
  <c r="L8" i="1"/>
  <c r="L9" i="1"/>
  <c r="L10" i="1"/>
  <c r="L3" i="1" l="1"/>
  <c r="L4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AD3" i="1" l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363" i="1"/>
  <c r="AD364" i="1"/>
  <c r="AD365" i="1"/>
  <c r="AD366" i="1"/>
  <c r="I33" i="3" l="1"/>
  <c r="M125" i="1"/>
  <c r="N125" i="1" s="1"/>
  <c r="M3" i="1"/>
  <c r="N3" i="1" s="1"/>
  <c r="M5" i="1"/>
  <c r="N5" i="1" s="1"/>
  <c r="M6" i="1"/>
  <c r="N6" i="1" s="1"/>
  <c r="M7" i="1"/>
  <c r="N7" i="1" s="1"/>
  <c r="M8" i="1"/>
  <c r="N8" i="1" s="1"/>
  <c r="M9" i="1"/>
  <c r="N9" i="1" s="1"/>
  <c r="M10" i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M41" i="1"/>
  <c r="N41" i="1" s="1"/>
  <c r="M42" i="1"/>
  <c r="M43" i="1"/>
  <c r="N43" i="1" s="1"/>
  <c r="M44" i="1"/>
  <c r="N44" i="1" s="1"/>
  <c r="M45" i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M74" i="1"/>
  <c r="N74" i="1" s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N83" i="1" s="1"/>
  <c r="M84" i="1"/>
  <c r="N84" i="1" s="1"/>
  <c r="M85" i="1"/>
  <c r="N85" i="1" s="1"/>
  <c r="M86" i="1"/>
  <c r="N86" i="1" s="1"/>
  <c r="M87" i="1"/>
  <c r="M88" i="1"/>
  <c r="N88" i="1" s="1"/>
  <c r="M89" i="1"/>
  <c r="N89" i="1" s="1"/>
  <c r="M90" i="1"/>
  <c r="N90" i="1" s="1"/>
  <c r="M91" i="1"/>
  <c r="N91" i="1" s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N99" i="1" s="1"/>
  <c r="M100" i="1"/>
  <c r="N100" i="1" s="1"/>
  <c r="M101" i="1"/>
  <c r="M102" i="1"/>
  <c r="N102" i="1" s="1"/>
  <c r="M103" i="1"/>
  <c r="N103" i="1" s="1"/>
  <c r="M104" i="1"/>
  <c r="N104" i="1" s="1"/>
  <c r="M105" i="1"/>
  <c r="N105" i="1" s="1"/>
  <c r="M106" i="1"/>
  <c r="N106" i="1" s="1"/>
  <c r="M107" i="1"/>
  <c r="N107" i="1" s="1"/>
  <c r="M108" i="1"/>
  <c r="N108" i="1" s="1"/>
  <c r="M109" i="1"/>
  <c r="M110" i="1"/>
  <c r="N110" i="1" s="1"/>
  <c r="M111" i="1"/>
  <c r="N111" i="1" s="1"/>
  <c r="M112" i="1"/>
  <c r="N112" i="1" s="1"/>
  <c r="M113" i="1"/>
  <c r="N113" i="1" s="1"/>
  <c r="M114" i="1"/>
  <c r="N114" i="1" s="1"/>
  <c r="M115" i="1"/>
  <c r="M116" i="1"/>
  <c r="M117" i="1"/>
  <c r="M118" i="1"/>
  <c r="N118" i="1" s="1"/>
  <c r="M119" i="1"/>
  <c r="M120" i="1"/>
  <c r="M121" i="1"/>
  <c r="N121" i="1" s="1"/>
  <c r="M122" i="1"/>
  <c r="N122" i="1" s="1"/>
  <c r="M123" i="1"/>
  <c r="M124" i="1"/>
  <c r="N124" i="1" s="1"/>
  <c r="M126" i="1"/>
  <c r="N126" i="1" s="1"/>
  <c r="M127" i="1"/>
  <c r="N127" i="1" s="1"/>
  <c r="M128" i="1"/>
  <c r="N128" i="1" s="1"/>
  <c r="M129" i="1"/>
  <c r="M130" i="1"/>
  <c r="M131" i="1"/>
  <c r="N131" i="1" s="1"/>
  <c r="M132" i="1"/>
  <c r="N132" i="1" s="1"/>
  <c r="M133" i="1"/>
  <c r="N133" i="1" s="1"/>
  <c r="M134" i="1"/>
  <c r="N134" i="1" s="1"/>
  <c r="M135" i="1"/>
  <c r="N135" i="1" s="1"/>
  <c r="M136" i="1"/>
  <c r="N136" i="1" s="1"/>
  <c r="M137" i="1"/>
  <c r="N137" i="1" s="1"/>
  <c r="M138" i="1"/>
  <c r="N138" i="1" s="1"/>
  <c r="M139" i="1"/>
  <c r="N139" i="1" s="1"/>
  <c r="M140" i="1"/>
  <c r="N140" i="1" s="1"/>
  <c r="M141" i="1"/>
  <c r="N141" i="1" s="1"/>
  <c r="M142" i="1"/>
  <c r="N142" i="1" s="1"/>
  <c r="M143" i="1"/>
  <c r="M144" i="1"/>
  <c r="N144" i="1" s="1"/>
  <c r="M145" i="1"/>
  <c r="N145" i="1" s="1"/>
  <c r="M146" i="1"/>
  <c r="N146" i="1" s="1"/>
  <c r="M147" i="1"/>
  <c r="M148" i="1"/>
  <c r="M149" i="1"/>
  <c r="N149" i="1" s="1"/>
  <c r="M150" i="1"/>
  <c r="N150" i="1" s="1"/>
  <c r="M151" i="1"/>
  <c r="N151" i="1" s="1"/>
  <c r="M152" i="1"/>
  <c r="N152" i="1" s="1"/>
  <c r="M153" i="1"/>
  <c r="N153" i="1" s="1"/>
  <c r="M154" i="1"/>
  <c r="N154" i="1" s="1"/>
  <c r="M155" i="1"/>
  <c r="N155" i="1" s="1"/>
  <c r="M156" i="1"/>
  <c r="N156" i="1" s="1"/>
  <c r="M157" i="1"/>
  <c r="M158" i="1"/>
  <c r="M159" i="1"/>
  <c r="N159" i="1" s="1"/>
  <c r="M160" i="1"/>
  <c r="N160" i="1" s="1"/>
  <c r="M161" i="1"/>
  <c r="N161" i="1" s="1"/>
  <c r="M162" i="1"/>
  <c r="N162" i="1" s="1"/>
  <c r="M163" i="1"/>
  <c r="N163" i="1" s="1"/>
  <c r="M164" i="1"/>
  <c r="N164" i="1" s="1"/>
  <c r="M165" i="1"/>
  <c r="N165" i="1" s="1"/>
  <c r="M166" i="1"/>
  <c r="N166" i="1" s="1"/>
  <c r="M167" i="1"/>
  <c r="N167" i="1" s="1"/>
  <c r="M168" i="1"/>
  <c r="N168" i="1" s="1"/>
  <c r="M169" i="1"/>
  <c r="N169" i="1" s="1"/>
  <c r="M170" i="1"/>
  <c r="N170" i="1" s="1"/>
  <c r="M171" i="1"/>
  <c r="M172" i="1"/>
  <c r="N172" i="1" s="1"/>
  <c r="M173" i="1"/>
  <c r="N173" i="1" s="1"/>
  <c r="M174" i="1"/>
  <c r="N174" i="1" s="1"/>
  <c r="M175" i="1"/>
  <c r="N175" i="1" s="1"/>
  <c r="M176" i="1"/>
  <c r="N176" i="1" s="1"/>
  <c r="M177" i="1"/>
  <c r="N177" i="1" s="1"/>
  <c r="M178" i="1"/>
  <c r="N178" i="1" s="1"/>
  <c r="M179" i="1"/>
  <c r="N179" i="1" s="1"/>
  <c r="M180" i="1"/>
  <c r="N180" i="1" s="1"/>
  <c r="M181" i="1"/>
  <c r="N181" i="1" s="1"/>
  <c r="M182" i="1"/>
  <c r="N182" i="1" s="1"/>
  <c r="M183" i="1"/>
  <c r="N183" i="1" s="1"/>
  <c r="M184" i="1"/>
  <c r="N184" i="1" s="1"/>
  <c r="M185" i="1"/>
  <c r="M186" i="1"/>
  <c r="N186" i="1" s="1"/>
  <c r="M187" i="1"/>
  <c r="N187" i="1" s="1"/>
  <c r="M188" i="1"/>
  <c r="N188" i="1" s="1"/>
  <c r="M189" i="1"/>
  <c r="N189" i="1" s="1"/>
  <c r="M190" i="1"/>
  <c r="N190" i="1" s="1"/>
  <c r="M191" i="1"/>
  <c r="N191" i="1" s="1"/>
  <c r="M192" i="1"/>
  <c r="N192" i="1" s="1"/>
  <c r="M193" i="1"/>
  <c r="M194" i="1"/>
  <c r="M195" i="1"/>
  <c r="N195" i="1" s="1"/>
  <c r="M196" i="1"/>
  <c r="M197" i="1"/>
  <c r="M198" i="1"/>
  <c r="N198" i="1" s="1"/>
  <c r="M199" i="1"/>
  <c r="M200" i="1"/>
  <c r="M201" i="1"/>
  <c r="M202" i="1"/>
  <c r="N202" i="1" s="1"/>
  <c r="M203" i="1"/>
  <c r="M204" i="1"/>
  <c r="M205" i="1"/>
  <c r="N205" i="1" s="1"/>
  <c r="M206" i="1"/>
  <c r="N206" i="1" s="1"/>
  <c r="M207" i="1"/>
  <c r="N207" i="1" s="1"/>
  <c r="M208" i="1"/>
  <c r="N208" i="1" s="1"/>
  <c r="M209" i="1"/>
  <c r="N209" i="1" s="1"/>
  <c r="M210" i="1"/>
  <c r="N210" i="1" s="1"/>
  <c r="M211" i="1"/>
  <c r="N211" i="1" s="1"/>
  <c r="M212" i="1"/>
  <c r="N212" i="1" s="1"/>
  <c r="M213" i="1"/>
  <c r="M214" i="1"/>
  <c r="N214" i="1" s="1"/>
  <c r="M215" i="1"/>
  <c r="N215" i="1" s="1"/>
  <c r="M216" i="1"/>
  <c r="N216" i="1" s="1"/>
  <c r="M217" i="1"/>
  <c r="N217" i="1" s="1"/>
  <c r="M218" i="1"/>
  <c r="N218" i="1" s="1"/>
  <c r="M219" i="1"/>
  <c r="N219" i="1" s="1"/>
  <c r="M220" i="1"/>
  <c r="N220" i="1" s="1"/>
  <c r="M221" i="1"/>
  <c r="N221" i="1" s="1"/>
  <c r="M222" i="1"/>
  <c r="N222" i="1" s="1"/>
  <c r="M223" i="1"/>
  <c r="N223" i="1" s="1"/>
  <c r="M224" i="1"/>
  <c r="N224" i="1" s="1"/>
  <c r="M225" i="1"/>
  <c r="N225" i="1" s="1"/>
  <c r="M226" i="1"/>
  <c r="N226" i="1" s="1"/>
  <c r="M227" i="1"/>
  <c r="M228" i="1"/>
  <c r="N228" i="1" s="1"/>
  <c r="M229" i="1"/>
  <c r="N229" i="1" s="1"/>
  <c r="M230" i="1"/>
  <c r="N230" i="1" s="1"/>
  <c r="M231" i="1"/>
  <c r="N231" i="1" s="1"/>
  <c r="M232" i="1"/>
  <c r="N232" i="1" s="1"/>
  <c r="M233" i="1"/>
  <c r="N233" i="1" s="1"/>
  <c r="M234" i="1"/>
  <c r="N234" i="1" s="1"/>
  <c r="M235" i="1"/>
  <c r="N235" i="1" s="1"/>
  <c r="M236" i="1"/>
  <c r="N236" i="1" s="1"/>
  <c r="M237" i="1"/>
  <c r="N237" i="1" s="1"/>
  <c r="M238" i="1"/>
  <c r="N238" i="1" s="1"/>
  <c r="M239" i="1"/>
  <c r="N239" i="1" s="1"/>
  <c r="M240" i="1"/>
  <c r="N240" i="1" s="1"/>
  <c r="M241" i="1"/>
  <c r="M242" i="1"/>
  <c r="N242" i="1" s="1"/>
  <c r="M243" i="1"/>
  <c r="N243" i="1" s="1"/>
  <c r="M244" i="1"/>
  <c r="N244" i="1" s="1"/>
  <c r="M245" i="1"/>
  <c r="M246" i="1"/>
  <c r="M247" i="1"/>
  <c r="N247" i="1" s="1"/>
  <c r="M248" i="1"/>
  <c r="N248" i="1" s="1"/>
  <c r="M249" i="1"/>
  <c r="N249" i="1" s="1"/>
  <c r="M250" i="1"/>
  <c r="N250" i="1" s="1"/>
  <c r="M251" i="1"/>
  <c r="N251" i="1" s="1"/>
  <c r="M252" i="1"/>
  <c r="N252" i="1" s="1"/>
  <c r="M253" i="1"/>
  <c r="N253" i="1" s="1"/>
  <c r="M254" i="1"/>
  <c r="N254" i="1" s="1"/>
  <c r="M255" i="1"/>
  <c r="M256" i="1"/>
  <c r="N256" i="1" s="1"/>
  <c r="M257" i="1"/>
  <c r="N257" i="1" s="1"/>
  <c r="M258" i="1"/>
  <c r="N258" i="1" s="1"/>
  <c r="M259" i="1"/>
  <c r="N259" i="1" s="1"/>
  <c r="M260" i="1"/>
  <c r="N260" i="1" s="1"/>
  <c r="M261" i="1"/>
  <c r="N261" i="1" s="1"/>
  <c r="M262" i="1"/>
  <c r="N262" i="1" s="1"/>
  <c r="M263" i="1"/>
  <c r="N263" i="1" s="1"/>
  <c r="M264" i="1"/>
  <c r="N264" i="1" s="1"/>
  <c r="M265" i="1"/>
  <c r="N265" i="1" s="1"/>
  <c r="M266" i="1"/>
  <c r="N266" i="1" s="1"/>
  <c r="M267" i="1"/>
  <c r="N267" i="1" s="1"/>
  <c r="M268" i="1"/>
  <c r="N268" i="1" s="1"/>
  <c r="M269" i="1"/>
  <c r="M270" i="1"/>
  <c r="N270" i="1" s="1"/>
  <c r="M271" i="1"/>
  <c r="N271" i="1" s="1"/>
  <c r="M272" i="1"/>
  <c r="N272" i="1" s="1"/>
  <c r="M273" i="1"/>
  <c r="N273" i="1" s="1"/>
  <c r="M274" i="1"/>
  <c r="N274" i="1" s="1"/>
  <c r="M275" i="1"/>
  <c r="N275" i="1" s="1"/>
  <c r="M276" i="1"/>
  <c r="N276" i="1" s="1"/>
  <c r="M277" i="1"/>
  <c r="N277" i="1" s="1"/>
  <c r="M278" i="1"/>
  <c r="N278" i="1" s="1"/>
  <c r="M279" i="1"/>
  <c r="N279" i="1" s="1"/>
  <c r="M280" i="1"/>
  <c r="N280" i="1" s="1"/>
  <c r="M281" i="1"/>
  <c r="N281" i="1" s="1"/>
  <c r="M282" i="1"/>
  <c r="N282" i="1" s="1"/>
  <c r="M283" i="1"/>
  <c r="M284" i="1"/>
  <c r="N284" i="1" s="1"/>
  <c r="M285" i="1"/>
  <c r="N285" i="1" s="1"/>
  <c r="M286" i="1"/>
  <c r="N286" i="1" s="1"/>
  <c r="M287" i="1"/>
  <c r="N287" i="1" s="1"/>
  <c r="M288" i="1"/>
  <c r="N288" i="1" s="1"/>
  <c r="M289" i="1"/>
  <c r="N289" i="1" s="1"/>
  <c r="M290" i="1"/>
  <c r="N290" i="1" s="1"/>
  <c r="M291" i="1"/>
  <c r="N291" i="1" s="1"/>
  <c r="M292" i="1"/>
  <c r="N292" i="1" s="1"/>
  <c r="M293" i="1"/>
  <c r="N293" i="1" s="1"/>
  <c r="M294" i="1"/>
  <c r="N294" i="1" s="1"/>
  <c r="M295" i="1"/>
  <c r="N295" i="1" s="1"/>
  <c r="M296" i="1"/>
  <c r="N296" i="1" s="1"/>
  <c r="M297" i="1"/>
  <c r="M298" i="1"/>
  <c r="M299" i="1"/>
  <c r="M300" i="1"/>
  <c r="N300" i="1" s="1"/>
  <c r="M301" i="1"/>
  <c r="M302" i="1"/>
  <c r="M303" i="1"/>
  <c r="N303" i="1" s="1"/>
  <c r="M304" i="1"/>
  <c r="N304" i="1" s="1"/>
  <c r="M305" i="1"/>
  <c r="N305" i="1" s="1"/>
  <c r="M306" i="1"/>
  <c r="N306" i="1" s="1"/>
  <c r="M307" i="1"/>
  <c r="N307" i="1" s="1"/>
  <c r="M308" i="1"/>
  <c r="N308" i="1" s="1"/>
  <c r="M309" i="1"/>
  <c r="N309" i="1" s="1"/>
  <c r="M310" i="1"/>
  <c r="N310" i="1" s="1"/>
  <c r="M311" i="1"/>
  <c r="M312" i="1"/>
  <c r="M313" i="1"/>
  <c r="N313" i="1" s="1"/>
  <c r="M314" i="1"/>
  <c r="N314" i="1" s="1"/>
  <c r="M315" i="1"/>
  <c r="N315" i="1" s="1"/>
  <c r="M316" i="1"/>
  <c r="N316" i="1" s="1"/>
  <c r="M317" i="1"/>
  <c r="N317" i="1" s="1"/>
  <c r="M318" i="1"/>
  <c r="N318" i="1" s="1"/>
  <c r="M319" i="1"/>
  <c r="N319" i="1" s="1"/>
  <c r="M320" i="1"/>
  <c r="N320" i="1" s="1"/>
  <c r="M321" i="1"/>
  <c r="N321" i="1" s="1"/>
  <c r="M322" i="1"/>
  <c r="N322" i="1" s="1"/>
  <c r="M323" i="1"/>
  <c r="N323" i="1" s="1"/>
  <c r="M324" i="1"/>
  <c r="N324" i="1" s="1"/>
  <c r="M325" i="1"/>
  <c r="M326" i="1"/>
  <c r="N326" i="1" s="1"/>
  <c r="M327" i="1"/>
  <c r="N327" i="1" s="1"/>
  <c r="M328" i="1"/>
  <c r="N328" i="1" s="1"/>
  <c r="M329" i="1"/>
  <c r="N329" i="1" s="1"/>
  <c r="M330" i="1"/>
  <c r="M331" i="1"/>
  <c r="N331" i="1" s="1"/>
  <c r="M332" i="1"/>
  <c r="N332" i="1" s="1"/>
  <c r="M333" i="1"/>
  <c r="N333" i="1" s="1"/>
  <c r="M334" i="1"/>
  <c r="N334" i="1" s="1"/>
  <c r="M335" i="1"/>
  <c r="N335" i="1" s="1"/>
  <c r="M336" i="1"/>
  <c r="M337" i="1"/>
  <c r="M338" i="1"/>
  <c r="N338" i="1" s="1"/>
  <c r="M339" i="1"/>
  <c r="M340" i="1"/>
  <c r="M341" i="1"/>
  <c r="M342" i="1"/>
  <c r="N342" i="1" s="1"/>
  <c r="M343" i="1"/>
  <c r="M344" i="1"/>
  <c r="M345" i="1"/>
  <c r="N345" i="1" s="1"/>
  <c r="M346" i="1"/>
  <c r="M347" i="1"/>
  <c r="M348" i="1"/>
  <c r="M349" i="1"/>
  <c r="N349" i="1" s="1"/>
  <c r="M350" i="1"/>
  <c r="N350" i="1" s="1"/>
  <c r="M351" i="1"/>
  <c r="N351" i="1" s="1"/>
  <c r="M352" i="1"/>
  <c r="N352" i="1" s="1"/>
  <c r="M353" i="1"/>
  <c r="M354" i="1"/>
  <c r="M355" i="1"/>
  <c r="N355" i="1" s="1"/>
  <c r="M356" i="1"/>
  <c r="N356" i="1" s="1"/>
  <c r="M357" i="1"/>
  <c r="N357" i="1" s="1"/>
  <c r="M358" i="1"/>
  <c r="N358" i="1" s="1"/>
  <c r="M359" i="1"/>
  <c r="N359" i="1" s="1"/>
  <c r="M360" i="1"/>
  <c r="M361" i="1"/>
  <c r="M362" i="1"/>
  <c r="M363" i="1"/>
  <c r="N363" i="1" s="1"/>
  <c r="M364" i="1"/>
  <c r="M365" i="1"/>
  <c r="M366" i="1"/>
  <c r="N366" i="1" s="1"/>
  <c r="AE17" i="1"/>
  <c r="P3" i="1"/>
  <c r="Q3" i="1" s="1"/>
  <c r="Q5" i="1"/>
  <c r="P6" i="1"/>
  <c r="P9" i="1"/>
  <c r="Q9" i="1" s="1"/>
  <c r="P10" i="1"/>
  <c r="Q12" i="1"/>
  <c r="P13" i="1"/>
  <c r="Q13" i="1" s="1"/>
  <c r="Q14" i="1"/>
  <c r="P16" i="1"/>
  <c r="Q16" i="1" s="1"/>
  <c r="P17" i="1"/>
  <c r="Q18" i="1"/>
  <c r="P20" i="1"/>
  <c r="Q20" i="1" s="1"/>
  <c r="Q21" i="1"/>
  <c r="Q22" i="1"/>
  <c r="P23" i="1"/>
  <c r="P24" i="1"/>
  <c r="Q24" i="1" s="1"/>
  <c r="Q25" i="1"/>
  <c r="Q26" i="1"/>
  <c r="P27" i="1"/>
  <c r="Q28" i="1"/>
  <c r="Q29" i="1"/>
  <c r="P30" i="1"/>
  <c r="Q30" i="1" s="1"/>
  <c r="P31" i="1"/>
  <c r="P34" i="1"/>
  <c r="Q34" i="1" s="1"/>
  <c r="P37" i="1"/>
  <c r="Q37" i="1" s="1"/>
  <c r="P38" i="1"/>
  <c r="Q38" i="1" s="1"/>
  <c r="P41" i="1"/>
  <c r="Q41" i="1" s="1"/>
  <c r="P44" i="1"/>
  <c r="Q44" i="1" s="1"/>
  <c r="P45" i="1"/>
  <c r="Q45" i="1" s="1"/>
  <c r="P48" i="1"/>
  <c r="Q48" i="1" s="1"/>
  <c r="P51" i="1"/>
  <c r="P52" i="1"/>
  <c r="Q52" i="1" s="1"/>
  <c r="P55" i="1"/>
  <c r="P58" i="1"/>
  <c r="Q58" i="1" s="1"/>
  <c r="P59" i="1"/>
  <c r="P62" i="1"/>
  <c r="Q62" i="1" s="1"/>
  <c r="P65" i="1"/>
  <c r="Q65" i="1" s="1"/>
  <c r="P66" i="1"/>
  <c r="Q66" i="1" s="1"/>
  <c r="P69" i="1"/>
  <c r="Q69" i="1" s="1"/>
  <c r="P72" i="1"/>
  <c r="Q72" i="1" s="1"/>
  <c r="P73" i="1"/>
  <c r="Q73" i="1" s="1"/>
  <c r="P76" i="1"/>
  <c r="Q76" i="1" s="1"/>
  <c r="P79" i="1"/>
  <c r="P80" i="1"/>
  <c r="Q80" i="1" s="1"/>
  <c r="P83" i="1"/>
  <c r="P86" i="1"/>
  <c r="Q86" i="1" s="1"/>
  <c r="P87" i="1"/>
  <c r="P90" i="1"/>
  <c r="Q90" i="1" s="1"/>
  <c r="P93" i="1"/>
  <c r="Q93" i="1" s="1"/>
  <c r="P94" i="1"/>
  <c r="Q94" i="1" s="1"/>
  <c r="P97" i="1"/>
  <c r="Q97" i="1" s="1"/>
  <c r="P100" i="1"/>
  <c r="Q100" i="1" s="1"/>
  <c r="P101" i="1"/>
  <c r="Q101" i="1" s="1"/>
  <c r="P104" i="1"/>
  <c r="Q104" i="1" s="1"/>
  <c r="P107" i="1"/>
  <c r="P108" i="1"/>
  <c r="Q108" i="1" s="1"/>
  <c r="P111" i="1"/>
  <c r="P114" i="1"/>
  <c r="Q114" i="1" s="1"/>
  <c r="P115" i="1"/>
  <c r="P118" i="1"/>
  <c r="Q118" i="1" s="1"/>
  <c r="P121" i="1"/>
  <c r="Q121" i="1" s="1"/>
  <c r="P122" i="1"/>
  <c r="Q122" i="1" s="1"/>
  <c r="P125" i="1"/>
  <c r="Q125" i="1" s="1"/>
  <c r="P128" i="1"/>
  <c r="Q128" i="1" s="1"/>
  <c r="P129" i="1"/>
  <c r="Q129" i="1" s="1"/>
  <c r="P132" i="1"/>
  <c r="Q132" i="1" s="1"/>
  <c r="P135" i="1"/>
  <c r="P136" i="1"/>
  <c r="Q136" i="1" s="1"/>
  <c r="P139" i="1"/>
  <c r="P142" i="1"/>
  <c r="Q142" i="1" s="1"/>
  <c r="P143" i="1"/>
  <c r="P146" i="1"/>
  <c r="Q146" i="1" s="1"/>
  <c r="P149" i="1"/>
  <c r="Q149" i="1" s="1"/>
  <c r="P150" i="1"/>
  <c r="Q150" i="1" s="1"/>
  <c r="P153" i="1"/>
  <c r="Q153" i="1" s="1"/>
  <c r="P156" i="1"/>
  <c r="Q156" i="1" s="1"/>
  <c r="P157" i="1"/>
  <c r="Q157" i="1" s="1"/>
  <c r="P160" i="1"/>
  <c r="Q160" i="1" s="1"/>
  <c r="P163" i="1"/>
  <c r="P164" i="1"/>
  <c r="Q164" i="1" s="1"/>
  <c r="P167" i="1"/>
  <c r="P170" i="1"/>
  <c r="Q170" i="1" s="1"/>
  <c r="P171" i="1"/>
  <c r="P174" i="1"/>
  <c r="Q174" i="1" s="1"/>
  <c r="P177" i="1"/>
  <c r="Q177" i="1" s="1"/>
  <c r="P178" i="1"/>
  <c r="Q178" i="1" s="1"/>
  <c r="P181" i="1"/>
  <c r="Q181" i="1" s="1"/>
  <c r="Q182" i="1"/>
  <c r="P184" i="1"/>
  <c r="Q184" i="1" s="1"/>
  <c r="P185" i="1"/>
  <c r="Q185" i="1" s="1"/>
  <c r="P188" i="1"/>
  <c r="Q188" i="1" s="1"/>
  <c r="P191" i="1"/>
  <c r="P192" i="1"/>
  <c r="Q192" i="1" s="1"/>
  <c r="P195" i="1"/>
  <c r="P198" i="1"/>
  <c r="Q198" i="1" s="1"/>
  <c r="P199" i="1"/>
  <c r="P200" i="1"/>
  <c r="P201" i="1"/>
  <c r="P202" i="1"/>
  <c r="Q202" i="1" s="1"/>
  <c r="P205" i="1"/>
  <c r="Q205" i="1" s="1"/>
  <c r="P206" i="1"/>
  <c r="Q206" i="1" s="1"/>
  <c r="P207" i="1"/>
  <c r="P208" i="1"/>
  <c r="Q208" i="1" s="1"/>
  <c r="P209" i="1"/>
  <c r="Q209" i="1" s="1"/>
  <c r="P210" i="1"/>
  <c r="Q210" i="1" s="1"/>
  <c r="P211" i="1"/>
  <c r="P212" i="1"/>
  <c r="Q212" i="1" s="1"/>
  <c r="P213" i="1"/>
  <c r="Q213" i="1" s="1"/>
  <c r="P214" i="1"/>
  <c r="Q214" i="1" s="1"/>
  <c r="P215" i="1"/>
  <c r="P216" i="1"/>
  <c r="Q216" i="1" s="1"/>
  <c r="P217" i="1"/>
  <c r="Q217" i="1" s="1"/>
  <c r="P218" i="1"/>
  <c r="Q218" i="1" s="1"/>
  <c r="P219" i="1"/>
  <c r="P220" i="1"/>
  <c r="Q220" i="1" s="1"/>
  <c r="P221" i="1"/>
  <c r="Q221" i="1" s="1"/>
  <c r="P222" i="1"/>
  <c r="Q222" i="1" s="1"/>
  <c r="P223" i="1"/>
  <c r="P224" i="1"/>
  <c r="Q224" i="1" s="1"/>
  <c r="P225" i="1"/>
  <c r="Q225" i="1" s="1"/>
  <c r="P226" i="1"/>
  <c r="Q226" i="1" s="1"/>
  <c r="P227" i="1"/>
  <c r="P228" i="1"/>
  <c r="Q228" i="1" s="1"/>
  <c r="P229" i="1"/>
  <c r="Q229" i="1" s="1"/>
  <c r="P230" i="1"/>
  <c r="Q230" i="1" s="1"/>
  <c r="P231" i="1"/>
  <c r="P232" i="1"/>
  <c r="Q232" i="1" s="1"/>
  <c r="P233" i="1"/>
  <c r="Q233" i="1" s="1"/>
  <c r="P234" i="1"/>
  <c r="Q234" i="1" s="1"/>
  <c r="P235" i="1"/>
  <c r="P236" i="1"/>
  <c r="Q236" i="1" s="1"/>
  <c r="P237" i="1"/>
  <c r="Q237" i="1" s="1"/>
  <c r="P238" i="1"/>
  <c r="Q238" i="1" s="1"/>
  <c r="P239" i="1"/>
  <c r="P240" i="1"/>
  <c r="Q240" i="1" s="1"/>
  <c r="P241" i="1"/>
  <c r="Q241" i="1" s="1"/>
  <c r="P242" i="1"/>
  <c r="Q242" i="1" s="1"/>
  <c r="P243" i="1"/>
  <c r="P244" i="1"/>
  <c r="Q244" i="1" s="1"/>
  <c r="Q245" i="1"/>
  <c r="Q246" i="1"/>
  <c r="P247" i="1"/>
  <c r="P248" i="1"/>
  <c r="Q248" i="1" s="1"/>
  <c r="Q249" i="1"/>
  <c r="Q250" i="1"/>
  <c r="P251" i="1"/>
  <c r="Q252" i="1"/>
  <c r="Q253" i="1"/>
  <c r="P254" i="1"/>
  <c r="Q254" i="1" s="1"/>
  <c r="P255" i="1"/>
  <c r="Q256" i="1"/>
  <c r="Q257" i="1"/>
  <c r="P258" i="1"/>
  <c r="Q258" i="1" s="1"/>
  <c r="Q260" i="1"/>
  <c r="P261" i="1"/>
  <c r="Q261" i="1" s="1"/>
  <c r="P262" i="1"/>
  <c r="Q262" i="1" s="1"/>
  <c r="Q264" i="1"/>
  <c r="P265" i="1"/>
  <c r="Q265" i="1" s="1"/>
  <c r="Q266" i="1"/>
  <c r="P268" i="1"/>
  <c r="P269" i="1"/>
  <c r="P272" i="1"/>
  <c r="P275" i="1"/>
  <c r="P276" i="1"/>
  <c r="P279" i="1"/>
  <c r="P282" i="1"/>
  <c r="P283" i="1"/>
  <c r="P286" i="1"/>
  <c r="P289" i="1"/>
  <c r="P290" i="1"/>
  <c r="P293" i="1"/>
  <c r="Q294" i="1"/>
  <c r="P296" i="1"/>
  <c r="P297" i="1"/>
  <c r="Q298" i="1"/>
  <c r="P300" i="1"/>
  <c r="Q302" i="1"/>
  <c r="P303" i="1"/>
  <c r="P304" i="1"/>
  <c r="Q306" i="1"/>
  <c r="P307" i="1"/>
  <c r="P310" i="1"/>
  <c r="Q310" i="1" s="1"/>
  <c r="P311" i="1"/>
  <c r="P314" i="1"/>
  <c r="Q314" i="1" s="1"/>
  <c r="P317" i="1"/>
  <c r="P318" i="1"/>
  <c r="Q318" i="1" s="1"/>
  <c r="P321" i="1"/>
  <c r="Q322" i="1"/>
  <c r="P324" i="1"/>
  <c r="P325" i="1"/>
  <c r="Q326" i="1"/>
  <c r="P328" i="1"/>
  <c r="Q330" i="1"/>
  <c r="P331" i="1"/>
  <c r="P332" i="1"/>
  <c r="Q334" i="1"/>
  <c r="P335" i="1"/>
  <c r="P338" i="1"/>
  <c r="Q338" i="1" s="1"/>
  <c r="P339" i="1"/>
  <c r="P342" i="1"/>
  <c r="Q342" i="1" s="1"/>
  <c r="P345" i="1"/>
  <c r="P346" i="1"/>
  <c r="Q346" i="1" s="1"/>
  <c r="P349" i="1"/>
  <c r="Q350" i="1"/>
  <c r="P352" i="1"/>
  <c r="P353" i="1"/>
  <c r="Q354" i="1"/>
  <c r="P356" i="1"/>
  <c r="Q358" i="1"/>
  <c r="P359" i="1"/>
  <c r="P360" i="1"/>
  <c r="Q362" i="1"/>
  <c r="P363" i="1"/>
  <c r="P366" i="1"/>
  <c r="Q366" i="1" s="1"/>
  <c r="R282" i="1" l="1"/>
  <c r="Q282" i="1"/>
  <c r="R270" i="1"/>
  <c r="Q270" i="1"/>
  <c r="R353" i="1"/>
  <c r="Q353" i="1"/>
  <c r="R341" i="1"/>
  <c r="Q341" i="1"/>
  <c r="R325" i="1"/>
  <c r="Q325" i="1"/>
  <c r="R309" i="1"/>
  <c r="Q309" i="1"/>
  <c r="R293" i="1"/>
  <c r="Q293" i="1"/>
  <c r="R277" i="1"/>
  <c r="Q277" i="1"/>
  <c r="AE101" i="1"/>
  <c r="N101" i="1"/>
  <c r="AE73" i="1"/>
  <c r="N73" i="1"/>
  <c r="AE45" i="1"/>
  <c r="N45" i="1"/>
  <c r="R361" i="1"/>
  <c r="Q361" i="1"/>
  <c r="R345" i="1"/>
  <c r="Q345" i="1"/>
  <c r="R333" i="1"/>
  <c r="Q333" i="1"/>
  <c r="R317" i="1"/>
  <c r="Q317" i="1"/>
  <c r="R305" i="1"/>
  <c r="Q305" i="1"/>
  <c r="R297" i="1"/>
  <c r="Q297" i="1"/>
  <c r="R285" i="1"/>
  <c r="Q285" i="1"/>
  <c r="R273" i="1"/>
  <c r="Q273" i="1"/>
  <c r="R269" i="1"/>
  <c r="Q269" i="1"/>
  <c r="R17" i="1"/>
  <c r="Q17" i="1"/>
  <c r="AE346" i="1"/>
  <c r="N346" i="1"/>
  <c r="R364" i="1"/>
  <c r="Q364" i="1"/>
  <c r="R360" i="1"/>
  <c r="Q360" i="1"/>
  <c r="R356" i="1"/>
  <c r="Q356" i="1"/>
  <c r="R352" i="1"/>
  <c r="Q352" i="1"/>
  <c r="R348" i="1"/>
  <c r="Q348" i="1"/>
  <c r="R344" i="1"/>
  <c r="Q344" i="1"/>
  <c r="R340" i="1"/>
  <c r="Q340" i="1"/>
  <c r="R336" i="1"/>
  <c r="Q336" i="1"/>
  <c r="R332" i="1"/>
  <c r="Q332" i="1"/>
  <c r="R328" i="1"/>
  <c r="Q328" i="1"/>
  <c r="R324" i="1"/>
  <c r="Q324" i="1"/>
  <c r="R320" i="1"/>
  <c r="Q320" i="1"/>
  <c r="R316" i="1"/>
  <c r="Q316" i="1"/>
  <c r="R312" i="1"/>
  <c r="Q312" i="1"/>
  <c r="R308" i="1"/>
  <c r="Q308" i="1"/>
  <c r="R304" i="1"/>
  <c r="Q304" i="1"/>
  <c r="R300" i="1"/>
  <c r="Q300" i="1"/>
  <c r="R296" i="1"/>
  <c r="Q296" i="1"/>
  <c r="R292" i="1"/>
  <c r="Q292" i="1"/>
  <c r="R288" i="1"/>
  <c r="Q288" i="1"/>
  <c r="R284" i="1"/>
  <c r="Q284" i="1"/>
  <c r="R280" i="1"/>
  <c r="Q280" i="1"/>
  <c r="R276" i="1"/>
  <c r="Q276" i="1"/>
  <c r="R272" i="1"/>
  <c r="Q272" i="1"/>
  <c r="R268" i="1"/>
  <c r="Q268" i="1"/>
  <c r="Q8" i="1"/>
  <c r="R4" i="1"/>
  <c r="Q4" i="1"/>
  <c r="AE353" i="1"/>
  <c r="N353" i="1"/>
  <c r="AE325" i="1"/>
  <c r="N325" i="1"/>
  <c r="AE297" i="1"/>
  <c r="N297" i="1"/>
  <c r="AE269" i="1"/>
  <c r="N269" i="1"/>
  <c r="AE241" i="1"/>
  <c r="N241" i="1"/>
  <c r="AE213" i="1"/>
  <c r="N213" i="1"/>
  <c r="AE185" i="1"/>
  <c r="N185" i="1"/>
  <c r="AE157" i="1"/>
  <c r="N157" i="1"/>
  <c r="AE129" i="1"/>
  <c r="N129" i="1"/>
  <c r="R286" i="1"/>
  <c r="Q286" i="1"/>
  <c r="R274" i="1"/>
  <c r="Q274" i="1"/>
  <c r="R365" i="1"/>
  <c r="Q365" i="1"/>
  <c r="R357" i="1"/>
  <c r="Q357" i="1"/>
  <c r="R349" i="1"/>
  <c r="Q349" i="1"/>
  <c r="R337" i="1"/>
  <c r="Q337" i="1"/>
  <c r="R329" i="1"/>
  <c r="Q329" i="1"/>
  <c r="R321" i="1"/>
  <c r="Q321" i="1"/>
  <c r="R313" i="1"/>
  <c r="Q313" i="1"/>
  <c r="R301" i="1"/>
  <c r="Q301" i="1"/>
  <c r="R289" i="1"/>
  <c r="Q289" i="1"/>
  <c r="R281" i="1"/>
  <c r="Q281" i="1"/>
  <c r="R363" i="1"/>
  <c r="Q363" i="1"/>
  <c r="R359" i="1"/>
  <c r="Q359" i="1"/>
  <c r="R355" i="1"/>
  <c r="Q355" i="1"/>
  <c r="R351" i="1"/>
  <c r="Q351" i="1"/>
  <c r="R347" i="1"/>
  <c r="Q347" i="1"/>
  <c r="R343" i="1"/>
  <c r="Q343" i="1"/>
  <c r="R339" i="1"/>
  <c r="Q339" i="1"/>
  <c r="R335" i="1"/>
  <c r="Q335" i="1"/>
  <c r="R331" i="1"/>
  <c r="Q331" i="1"/>
  <c r="R327" i="1"/>
  <c r="Q327" i="1"/>
  <c r="R323" i="1"/>
  <c r="Q323" i="1"/>
  <c r="R319" i="1"/>
  <c r="Q319" i="1"/>
  <c r="R315" i="1"/>
  <c r="Q315" i="1"/>
  <c r="R311" i="1"/>
  <c r="Q311" i="1"/>
  <c r="R307" i="1"/>
  <c r="Q307" i="1"/>
  <c r="R303" i="1"/>
  <c r="Q303" i="1"/>
  <c r="R299" i="1"/>
  <c r="Q299" i="1"/>
  <c r="R295" i="1"/>
  <c r="Q295" i="1"/>
  <c r="R291" i="1"/>
  <c r="Q291" i="1"/>
  <c r="R287" i="1"/>
  <c r="Q287" i="1"/>
  <c r="R283" i="1"/>
  <c r="Q283" i="1"/>
  <c r="R279" i="1"/>
  <c r="Q279" i="1"/>
  <c r="R275" i="1"/>
  <c r="Q275" i="1"/>
  <c r="R271" i="1"/>
  <c r="Q271" i="1"/>
  <c r="R267" i="1"/>
  <c r="Q267" i="1"/>
  <c r="R263" i="1"/>
  <c r="Q263" i="1"/>
  <c r="R259" i="1"/>
  <c r="Q259" i="1"/>
  <c r="R255" i="1"/>
  <c r="Q255" i="1"/>
  <c r="R251" i="1"/>
  <c r="Q251" i="1"/>
  <c r="R247" i="1"/>
  <c r="Q247" i="1"/>
  <c r="R243" i="1"/>
  <c r="Q243" i="1"/>
  <c r="R239" i="1"/>
  <c r="Q239" i="1"/>
  <c r="R235" i="1"/>
  <c r="Q235" i="1"/>
  <c r="R231" i="1"/>
  <c r="Q231" i="1"/>
  <c r="R227" i="1"/>
  <c r="Q227" i="1"/>
  <c r="R223" i="1"/>
  <c r="Q223" i="1"/>
  <c r="R219" i="1"/>
  <c r="Q219" i="1"/>
  <c r="R215" i="1"/>
  <c r="Q215" i="1"/>
  <c r="R211" i="1"/>
  <c r="Q211" i="1"/>
  <c r="R207" i="1"/>
  <c r="Q207" i="1"/>
  <c r="R203" i="1"/>
  <c r="Q203" i="1"/>
  <c r="R199" i="1"/>
  <c r="Q199" i="1"/>
  <c r="R195" i="1"/>
  <c r="Q195" i="1"/>
  <c r="R191" i="1"/>
  <c r="Q191" i="1"/>
  <c r="R171" i="1"/>
  <c r="Q171" i="1"/>
  <c r="R167" i="1"/>
  <c r="Q167" i="1"/>
  <c r="R163" i="1"/>
  <c r="Q163" i="1"/>
  <c r="R143" i="1"/>
  <c r="Q143" i="1"/>
  <c r="R139" i="1"/>
  <c r="Q139" i="1"/>
  <c r="R135" i="1"/>
  <c r="Q135" i="1"/>
  <c r="R115" i="1"/>
  <c r="Q115" i="1"/>
  <c r="R111" i="1"/>
  <c r="R107" i="1"/>
  <c r="Q107" i="1"/>
  <c r="R87" i="1"/>
  <c r="Q87" i="1"/>
  <c r="R83" i="1"/>
  <c r="Q83" i="1"/>
  <c r="R79" i="1"/>
  <c r="Q79" i="1"/>
  <c r="R59" i="1"/>
  <c r="Q59" i="1"/>
  <c r="Q55" i="1"/>
  <c r="R51" i="1"/>
  <c r="Q51" i="1"/>
  <c r="R31" i="1"/>
  <c r="Q31" i="1"/>
  <c r="R27" i="1"/>
  <c r="Q27" i="1"/>
  <c r="R23" i="1"/>
  <c r="Q23" i="1"/>
  <c r="Q19" i="1"/>
  <c r="Q15" i="1"/>
  <c r="Q11" i="1"/>
  <c r="AE360" i="1"/>
  <c r="N360" i="1"/>
  <c r="AE115" i="1"/>
  <c r="N115" i="1"/>
  <c r="AE87" i="1"/>
  <c r="N87" i="1"/>
  <c r="AE59" i="1"/>
  <c r="N59" i="1"/>
  <c r="AE31" i="1"/>
  <c r="N31" i="1"/>
  <c r="R290" i="1"/>
  <c r="Q290" i="1"/>
  <c r="R278" i="1"/>
  <c r="Q278" i="1"/>
  <c r="R10" i="1"/>
  <c r="Q10" i="1"/>
  <c r="R6" i="1"/>
  <c r="Q6" i="1"/>
  <c r="AE339" i="1"/>
  <c r="N339" i="1"/>
  <c r="AE311" i="1"/>
  <c r="N311" i="1"/>
  <c r="AE283" i="1"/>
  <c r="N283" i="1"/>
  <c r="AE255" i="1"/>
  <c r="N255" i="1"/>
  <c r="AE227" i="1"/>
  <c r="N227" i="1"/>
  <c r="AE199" i="1"/>
  <c r="N199" i="1"/>
  <c r="AE171" i="1"/>
  <c r="N171" i="1"/>
  <c r="AE143" i="1"/>
  <c r="N143" i="1"/>
  <c r="AE10" i="1"/>
  <c r="N10" i="1"/>
  <c r="G2" i="3"/>
  <c r="U367" i="1"/>
  <c r="V367" i="1" s="1"/>
  <c r="S367" i="1"/>
  <c r="U10" i="1"/>
  <c r="V10" i="1" s="1"/>
  <c r="S302" i="1"/>
  <c r="S300" i="1"/>
  <c r="S301" i="1"/>
  <c r="S304" i="1"/>
  <c r="S303" i="1"/>
  <c r="S299" i="1"/>
  <c r="T299" i="1" s="1"/>
  <c r="S274" i="1"/>
  <c r="S272" i="1"/>
  <c r="S273" i="1"/>
  <c r="S276" i="1"/>
  <c r="S275" i="1"/>
  <c r="S271" i="1"/>
  <c r="T271" i="1" s="1"/>
  <c r="U276" i="1"/>
  <c r="V276" i="1" s="1"/>
  <c r="S246" i="1"/>
  <c r="S245" i="1"/>
  <c r="S244" i="1"/>
  <c r="S247" i="1"/>
  <c r="S243" i="1"/>
  <c r="T243" i="1" s="1"/>
  <c r="S248" i="1"/>
  <c r="S162" i="1"/>
  <c r="S161" i="1"/>
  <c r="S159" i="1"/>
  <c r="T159" i="1" s="1"/>
  <c r="S164" i="1"/>
  <c r="S160" i="1"/>
  <c r="S163" i="1"/>
  <c r="S115" i="1"/>
  <c r="S111" i="1"/>
  <c r="S114" i="1"/>
  <c r="S110" i="1"/>
  <c r="T110" i="1" s="1"/>
  <c r="S113" i="1"/>
  <c r="S112" i="1"/>
  <c r="S87" i="1"/>
  <c r="S83" i="1"/>
  <c r="S86" i="1"/>
  <c r="S82" i="1"/>
  <c r="T82" i="1" s="1"/>
  <c r="S85" i="1"/>
  <c r="S84" i="1"/>
  <c r="S6" i="1"/>
  <c r="S7" i="1"/>
  <c r="S5" i="1"/>
  <c r="S8" i="1"/>
  <c r="S339" i="1"/>
  <c r="S335" i="1"/>
  <c r="S337" i="1"/>
  <c r="S338" i="1"/>
  <c r="S334" i="1"/>
  <c r="T334" i="1" s="1"/>
  <c r="S336" i="1"/>
  <c r="S311" i="1"/>
  <c r="S307" i="1"/>
  <c r="S310" i="1"/>
  <c r="S306" i="1"/>
  <c r="T306" i="1" s="1"/>
  <c r="S308" i="1"/>
  <c r="S309" i="1"/>
  <c r="S283" i="1"/>
  <c r="S279" i="1"/>
  <c r="S282" i="1"/>
  <c r="S278" i="1"/>
  <c r="T278" i="1" s="1"/>
  <c r="S280" i="1"/>
  <c r="S281" i="1"/>
  <c r="S255" i="1"/>
  <c r="S251" i="1"/>
  <c r="S253" i="1"/>
  <c r="S254" i="1"/>
  <c r="S250" i="1"/>
  <c r="T250" i="1" s="1"/>
  <c r="S252" i="1"/>
  <c r="S227" i="1"/>
  <c r="S223" i="1"/>
  <c r="S226" i="1"/>
  <c r="S222" i="1"/>
  <c r="T222" i="1" s="1"/>
  <c r="S224" i="1"/>
  <c r="S225" i="1"/>
  <c r="S199" i="1"/>
  <c r="S195" i="1"/>
  <c r="S198" i="1"/>
  <c r="S194" i="1"/>
  <c r="T194" i="1" s="1"/>
  <c r="S197" i="1"/>
  <c r="S196" i="1"/>
  <c r="S171" i="1"/>
  <c r="S167" i="1"/>
  <c r="S170" i="1"/>
  <c r="S166" i="1"/>
  <c r="T166" i="1" s="1"/>
  <c r="S168" i="1"/>
  <c r="S169" i="1"/>
  <c r="S143" i="1"/>
  <c r="S139" i="1"/>
  <c r="S142" i="1"/>
  <c r="S138" i="1"/>
  <c r="T138" i="1" s="1"/>
  <c r="S141" i="1"/>
  <c r="S140" i="1"/>
  <c r="S120" i="1"/>
  <c r="S119" i="1"/>
  <c r="S117" i="1"/>
  <c r="T117" i="1" s="1"/>
  <c r="S122" i="1"/>
  <c r="S118" i="1"/>
  <c r="S121" i="1"/>
  <c r="S92" i="1"/>
  <c r="S89" i="1"/>
  <c r="T89" i="1" s="1"/>
  <c r="S91" i="1"/>
  <c r="S94" i="1"/>
  <c r="S90" i="1"/>
  <c r="S93" i="1"/>
  <c r="S64" i="1"/>
  <c r="S61" i="1"/>
  <c r="T61" i="1" s="1"/>
  <c r="S63" i="1"/>
  <c r="S66" i="1"/>
  <c r="S62" i="1"/>
  <c r="S65" i="1"/>
  <c r="S36" i="1"/>
  <c r="S37" i="1"/>
  <c r="S35" i="1"/>
  <c r="S38" i="1"/>
  <c r="S34" i="1"/>
  <c r="S33" i="1"/>
  <c r="T33" i="1" s="1"/>
  <c r="S358" i="1"/>
  <c r="S357" i="1"/>
  <c r="S360" i="1"/>
  <c r="S356" i="1"/>
  <c r="S359" i="1"/>
  <c r="S355" i="1"/>
  <c r="T355" i="1" s="1"/>
  <c r="S218" i="1"/>
  <c r="S217" i="1"/>
  <c r="S215" i="1"/>
  <c r="T215" i="1" s="1"/>
  <c r="S220" i="1"/>
  <c r="S216" i="1"/>
  <c r="S219" i="1"/>
  <c r="S134" i="1"/>
  <c r="S133" i="1"/>
  <c r="S135" i="1"/>
  <c r="S136" i="1"/>
  <c r="S132" i="1"/>
  <c r="S131" i="1"/>
  <c r="T131" i="1" s="1"/>
  <c r="S31" i="1"/>
  <c r="S27" i="1"/>
  <c r="S30" i="1"/>
  <c r="S26" i="1"/>
  <c r="T26" i="1" s="1"/>
  <c r="S28" i="1"/>
  <c r="S29" i="1"/>
  <c r="S344" i="1"/>
  <c r="S343" i="1"/>
  <c r="S346" i="1"/>
  <c r="S345" i="1"/>
  <c r="S341" i="1"/>
  <c r="T341" i="1" s="1"/>
  <c r="S342" i="1"/>
  <c r="S316" i="1"/>
  <c r="S314" i="1"/>
  <c r="S315" i="1"/>
  <c r="S318" i="1"/>
  <c r="S317" i="1"/>
  <c r="S313" i="1"/>
  <c r="T313" i="1" s="1"/>
  <c r="S288" i="1"/>
  <c r="S290" i="1"/>
  <c r="S287" i="1"/>
  <c r="S286" i="1"/>
  <c r="S289" i="1"/>
  <c r="S285" i="1"/>
  <c r="T285" i="1" s="1"/>
  <c r="S260" i="1"/>
  <c r="S259" i="1"/>
  <c r="S258" i="1"/>
  <c r="S261" i="1"/>
  <c r="S257" i="1"/>
  <c r="T257" i="1" s="1"/>
  <c r="S262" i="1"/>
  <c r="S232" i="1"/>
  <c r="S230" i="1"/>
  <c r="S231" i="1"/>
  <c r="S233" i="1"/>
  <c r="S229" i="1"/>
  <c r="T229" i="1" s="1"/>
  <c r="S234" i="1"/>
  <c r="S204" i="1"/>
  <c r="S203" i="1"/>
  <c r="S201" i="1"/>
  <c r="T201" i="1" s="1"/>
  <c r="S206" i="1"/>
  <c r="S202" i="1"/>
  <c r="S205" i="1"/>
  <c r="S176" i="1"/>
  <c r="S173" i="1"/>
  <c r="T173" i="1" s="1"/>
  <c r="S175" i="1"/>
  <c r="S178" i="1"/>
  <c r="S174" i="1"/>
  <c r="S177" i="1"/>
  <c r="S148" i="1"/>
  <c r="S147" i="1"/>
  <c r="S149" i="1"/>
  <c r="S150" i="1"/>
  <c r="S146" i="1"/>
  <c r="S145" i="1"/>
  <c r="T145" i="1" s="1"/>
  <c r="S129" i="1"/>
  <c r="S125" i="1"/>
  <c r="S128" i="1"/>
  <c r="S124" i="1"/>
  <c r="T124" i="1" s="1"/>
  <c r="S126" i="1"/>
  <c r="S127" i="1"/>
  <c r="S101" i="1"/>
  <c r="S97" i="1"/>
  <c r="S100" i="1"/>
  <c r="S96" i="1"/>
  <c r="S98" i="1"/>
  <c r="S99" i="1"/>
  <c r="S73" i="1"/>
  <c r="S69" i="1"/>
  <c r="S72" i="1"/>
  <c r="S68" i="1"/>
  <c r="T68" i="1" s="1"/>
  <c r="S70" i="1"/>
  <c r="S71" i="1"/>
  <c r="S45" i="1"/>
  <c r="S41" i="1"/>
  <c r="S44" i="1"/>
  <c r="S40" i="1"/>
  <c r="T40" i="1" s="1"/>
  <c r="S42" i="1"/>
  <c r="S43" i="1"/>
  <c r="S17" i="1"/>
  <c r="S13" i="1"/>
  <c r="S16" i="1"/>
  <c r="S12" i="1"/>
  <c r="T12" i="1" s="1"/>
  <c r="S14" i="1"/>
  <c r="S15" i="1"/>
  <c r="S330" i="1"/>
  <c r="S328" i="1"/>
  <c r="S329" i="1"/>
  <c r="S332" i="1"/>
  <c r="S331" i="1"/>
  <c r="S327" i="1"/>
  <c r="T327" i="1" s="1"/>
  <c r="S190" i="1"/>
  <c r="S189" i="1"/>
  <c r="S191" i="1"/>
  <c r="S192" i="1"/>
  <c r="S188" i="1"/>
  <c r="S187" i="1"/>
  <c r="T187" i="1" s="1"/>
  <c r="S59" i="1"/>
  <c r="S55" i="1"/>
  <c r="S58" i="1"/>
  <c r="S54" i="1"/>
  <c r="T54" i="1" s="1"/>
  <c r="S56" i="1"/>
  <c r="S57" i="1"/>
  <c r="S363" i="1"/>
  <c r="S365" i="1"/>
  <c r="S366" i="1"/>
  <c r="S362" i="1"/>
  <c r="T362" i="1" s="1"/>
  <c r="S364" i="1"/>
  <c r="S353" i="1"/>
  <c r="S349" i="1"/>
  <c r="S351" i="1"/>
  <c r="S352" i="1"/>
  <c r="S348" i="1"/>
  <c r="T348" i="1" s="1"/>
  <c r="S350" i="1"/>
  <c r="S325" i="1"/>
  <c r="S321" i="1"/>
  <c r="S324" i="1"/>
  <c r="S320" i="1"/>
  <c r="T320" i="1" s="1"/>
  <c r="S322" i="1"/>
  <c r="S323" i="1"/>
  <c r="S297" i="1"/>
  <c r="S293" i="1"/>
  <c r="S296" i="1"/>
  <c r="S292" i="1"/>
  <c r="T292" i="1" s="1"/>
  <c r="S294" i="1"/>
  <c r="S295" i="1"/>
  <c r="S269" i="1"/>
  <c r="S265" i="1"/>
  <c r="S268" i="1"/>
  <c r="S264" i="1"/>
  <c r="T264" i="1" s="1"/>
  <c r="S267" i="1"/>
  <c r="S266" i="1"/>
  <c r="S241" i="1"/>
  <c r="S237" i="1"/>
  <c r="S239" i="1"/>
  <c r="S240" i="1"/>
  <c r="S236" i="1"/>
  <c r="T236" i="1" s="1"/>
  <c r="S238" i="1"/>
  <c r="S213" i="1"/>
  <c r="S209" i="1"/>
  <c r="S212" i="1"/>
  <c r="S208" i="1"/>
  <c r="T208" i="1" s="1"/>
  <c r="S210" i="1"/>
  <c r="S211" i="1"/>
  <c r="S185" i="1"/>
  <c r="S181" i="1"/>
  <c r="S184" i="1"/>
  <c r="S180" i="1"/>
  <c r="T180" i="1" s="1"/>
  <c r="S182" i="1"/>
  <c r="S183" i="1"/>
  <c r="S157" i="1"/>
  <c r="S153" i="1"/>
  <c r="S156" i="1"/>
  <c r="S152" i="1"/>
  <c r="T152" i="1" s="1"/>
  <c r="S155" i="1"/>
  <c r="S154" i="1"/>
  <c r="S106" i="1"/>
  <c r="S105" i="1"/>
  <c r="S107" i="1"/>
  <c r="S108" i="1"/>
  <c r="S104" i="1"/>
  <c r="S103" i="1"/>
  <c r="T103" i="1" s="1"/>
  <c r="S78" i="1"/>
  <c r="S77" i="1"/>
  <c r="S79" i="1"/>
  <c r="S80" i="1"/>
  <c r="S76" i="1"/>
  <c r="S75" i="1"/>
  <c r="T75" i="1" s="1"/>
  <c r="S50" i="1"/>
  <c r="S51" i="1"/>
  <c r="S49" i="1"/>
  <c r="S52" i="1"/>
  <c r="S48" i="1"/>
  <c r="S47" i="1"/>
  <c r="T47" i="1" s="1"/>
  <c r="S22" i="1"/>
  <c r="S23" i="1"/>
  <c r="S21" i="1"/>
  <c r="S24" i="1"/>
  <c r="S20" i="1"/>
  <c r="S19" i="1"/>
  <c r="T19" i="1" s="1"/>
  <c r="S9" i="1"/>
  <c r="S10" i="1"/>
  <c r="S3" i="1"/>
  <c r="T3" i="1" s="1"/>
  <c r="U66" i="1"/>
  <c r="V66" i="1" s="1"/>
  <c r="R362" i="1"/>
  <c r="R354" i="1"/>
  <c r="R346" i="1"/>
  <c r="R338" i="1"/>
  <c r="R330" i="1"/>
  <c r="R322" i="1"/>
  <c r="R314" i="1"/>
  <c r="R306" i="1"/>
  <c r="R298" i="1"/>
  <c r="R366" i="1"/>
  <c r="R358" i="1"/>
  <c r="R350" i="1"/>
  <c r="R342" i="1"/>
  <c r="R334" i="1"/>
  <c r="R326" i="1"/>
  <c r="R318" i="1"/>
  <c r="R310" i="1"/>
  <c r="R302" i="1"/>
  <c r="R294" i="1"/>
  <c r="AE332" i="1"/>
  <c r="AE318" i="1"/>
  <c r="AE304" i="1"/>
  <c r="AE290" i="1"/>
  <c r="AE276" i="1"/>
  <c r="AE262" i="1"/>
  <c r="AE248" i="1"/>
  <c r="AE234" i="1"/>
  <c r="AE220" i="1"/>
  <c r="AE206" i="1"/>
  <c r="AE192" i="1"/>
  <c r="AE178" i="1"/>
  <c r="AE164" i="1"/>
  <c r="AE150" i="1"/>
  <c r="AE136" i="1"/>
  <c r="AE122" i="1"/>
  <c r="AE108" i="1"/>
  <c r="AE94" i="1"/>
  <c r="AE80" i="1"/>
  <c r="AE66" i="1"/>
  <c r="AE52" i="1"/>
  <c r="AE38" i="1"/>
  <c r="AE24" i="1"/>
  <c r="R265" i="1"/>
  <c r="R261" i="1"/>
  <c r="R257" i="1"/>
  <c r="R253" i="1"/>
  <c r="R249" i="1"/>
  <c r="R245" i="1"/>
  <c r="R241" i="1"/>
  <c r="R237" i="1"/>
  <c r="R233" i="1"/>
  <c r="R229" i="1"/>
  <c r="R225" i="1"/>
  <c r="R221" i="1"/>
  <c r="R217" i="1"/>
  <c r="R213" i="1"/>
  <c r="R209" i="1"/>
  <c r="R205" i="1"/>
  <c r="R185" i="1"/>
  <c r="R181" i="1"/>
  <c r="R177" i="1"/>
  <c r="R157" i="1"/>
  <c r="R153" i="1"/>
  <c r="R149" i="1"/>
  <c r="R129" i="1"/>
  <c r="R125" i="1"/>
  <c r="R121" i="1"/>
  <c r="R101" i="1"/>
  <c r="R97" i="1"/>
  <c r="R93" i="1"/>
  <c r="R73" i="1"/>
  <c r="R69" i="1"/>
  <c r="R65" i="1"/>
  <c r="R45" i="1"/>
  <c r="R41" i="1"/>
  <c r="R37" i="1"/>
  <c r="R13" i="1"/>
  <c r="R9" i="1"/>
  <c r="R5" i="1"/>
  <c r="R266" i="1"/>
  <c r="R264" i="1"/>
  <c r="R262" i="1"/>
  <c r="R260" i="1"/>
  <c r="R258" i="1"/>
  <c r="R256" i="1"/>
  <c r="R254" i="1"/>
  <c r="R252" i="1"/>
  <c r="R250" i="1"/>
  <c r="R248" i="1"/>
  <c r="R246" i="1"/>
  <c r="R244" i="1"/>
  <c r="R242" i="1"/>
  <c r="R240" i="1"/>
  <c r="R238" i="1"/>
  <c r="R236" i="1"/>
  <c r="R234" i="1"/>
  <c r="R232" i="1"/>
  <c r="R230" i="1"/>
  <c r="R228" i="1"/>
  <c r="R226" i="1"/>
  <c r="R224" i="1"/>
  <c r="R222" i="1"/>
  <c r="R220" i="1"/>
  <c r="R218" i="1"/>
  <c r="R216" i="1"/>
  <c r="R214" i="1"/>
  <c r="R212" i="1"/>
  <c r="R210" i="1"/>
  <c r="R208" i="1"/>
  <c r="R206" i="1"/>
  <c r="R202" i="1"/>
  <c r="R198" i="1"/>
  <c r="R192" i="1"/>
  <c r="R188" i="1"/>
  <c r="R184" i="1"/>
  <c r="R182" i="1"/>
  <c r="R178" i="1"/>
  <c r="R174" i="1"/>
  <c r="R170" i="1"/>
  <c r="R164" i="1"/>
  <c r="R160" i="1"/>
  <c r="R156" i="1"/>
  <c r="R150" i="1"/>
  <c r="R146" i="1"/>
  <c r="R142" i="1"/>
  <c r="R136" i="1"/>
  <c r="R132" i="1"/>
  <c r="R128" i="1"/>
  <c r="R122" i="1"/>
  <c r="R118" i="1"/>
  <c r="R114" i="1"/>
  <c r="R108" i="1"/>
  <c r="R104" i="1"/>
  <c r="R100" i="1"/>
  <c r="R94" i="1"/>
  <c r="R90" i="1"/>
  <c r="R86" i="1"/>
  <c r="R80" i="1"/>
  <c r="R76" i="1"/>
  <c r="R72" i="1"/>
  <c r="R66" i="1"/>
  <c r="R62" i="1"/>
  <c r="R52" i="1"/>
  <c r="R48" i="1"/>
  <c r="R44" i="1"/>
  <c r="R38" i="1"/>
  <c r="R36" i="1"/>
  <c r="R34" i="1"/>
  <c r="R30" i="1"/>
  <c r="R24" i="1"/>
  <c r="R20" i="1"/>
  <c r="R16" i="1"/>
  <c r="AE3" i="1"/>
  <c r="R3" i="1"/>
  <c r="W367" i="1" l="1"/>
  <c r="X367" i="1"/>
  <c r="T104" i="1"/>
  <c r="T105" i="1" s="1"/>
  <c r="T106" i="1" s="1"/>
  <c r="T107" i="1" s="1"/>
  <c r="T108" i="1" s="1"/>
  <c r="T293" i="1"/>
  <c r="T294" i="1" s="1"/>
  <c r="T295" i="1" s="1"/>
  <c r="T296" i="1" s="1"/>
  <c r="T297" i="1" s="1"/>
  <c r="T5" i="1"/>
  <c r="T6" i="1" s="1"/>
  <c r="T7" i="1" s="1"/>
  <c r="T8" i="1" s="1"/>
  <c r="T69" i="1"/>
  <c r="T70" i="1" s="1"/>
  <c r="T71" i="1" s="1"/>
  <c r="T202" i="1"/>
  <c r="T203" i="1" s="1"/>
  <c r="T204" i="1" s="1"/>
  <c r="T205" i="1" s="1"/>
  <c r="T206" i="1" s="1"/>
  <c r="T258" i="1"/>
  <c r="T259" i="1" s="1"/>
  <c r="T260" i="1" s="1"/>
  <c r="T261" i="1" s="1"/>
  <c r="T262" i="1" s="1"/>
  <c r="T216" i="1"/>
  <c r="T217" i="1" s="1"/>
  <c r="T218" i="1" s="1"/>
  <c r="T219" i="1" s="1"/>
  <c r="T220" i="1" s="1"/>
  <c r="T356" i="1"/>
  <c r="T357" i="1" s="1"/>
  <c r="T358" i="1" s="1"/>
  <c r="T359" i="1" s="1"/>
  <c r="T360" i="1" s="1"/>
  <c r="T167" i="1"/>
  <c r="T168" i="1" s="1"/>
  <c r="T279" i="1"/>
  <c r="T280" i="1" s="1"/>
  <c r="T281" i="1" s="1"/>
  <c r="T282" i="1" s="1"/>
  <c r="T283" i="1" s="1"/>
  <c r="T48" i="1"/>
  <c r="T49" i="1" s="1"/>
  <c r="T153" i="1"/>
  <c r="T154" i="1" s="1"/>
  <c r="T55" i="1"/>
  <c r="T56" i="1" s="1"/>
  <c r="T57" i="1" s="1"/>
  <c r="T58" i="1" s="1"/>
  <c r="T188" i="1"/>
  <c r="T189" i="1" s="1"/>
  <c r="T190" i="1" s="1"/>
  <c r="T191" i="1" s="1"/>
  <c r="T41" i="1"/>
  <c r="T42" i="1" s="1"/>
  <c r="T43" i="1" s="1"/>
  <c r="T174" i="1"/>
  <c r="T175" i="1" s="1"/>
  <c r="T176" i="1" s="1"/>
  <c r="T27" i="1"/>
  <c r="T28" i="1" s="1"/>
  <c r="T29" i="1" s="1"/>
  <c r="T30" i="1" s="1"/>
  <c r="T31" i="1" s="1"/>
  <c r="T132" i="1"/>
  <c r="T133" i="1" s="1"/>
  <c r="T134" i="1" s="1"/>
  <c r="T135" i="1" s="1"/>
  <c r="T62" i="1"/>
  <c r="T139" i="1"/>
  <c r="T140" i="1" s="1"/>
  <c r="T141" i="1" s="1"/>
  <c r="T142" i="1" s="1"/>
  <c r="T143" i="1" s="1"/>
  <c r="T195" i="1"/>
  <c r="T196" i="1" s="1"/>
  <c r="T197" i="1" s="1"/>
  <c r="T251" i="1"/>
  <c r="T252" i="1" s="1"/>
  <c r="T253" i="1" s="1"/>
  <c r="T254" i="1" s="1"/>
  <c r="T255" i="1" s="1"/>
  <c r="T111" i="1"/>
  <c r="T112" i="1" s="1"/>
  <c r="T113" i="1" s="1"/>
  <c r="T114" i="1" s="1"/>
  <c r="T115" i="1" s="1"/>
  <c r="T20" i="1"/>
  <c r="T21" i="1" s="1"/>
  <c r="T22" i="1" s="1"/>
  <c r="T23" i="1" s="1"/>
  <c r="T24" i="1" s="1"/>
  <c r="T181" i="1"/>
  <c r="T182" i="1" s="1"/>
  <c r="T183" i="1" s="1"/>
  <c r="T237" i="1"/>
  <c r="T238" i="1" s="1"/>
  <c r="T349" i="1"/>
  <c r="T350" i="1" s="1"/>
  <c r="T351" i="1" s="1"/>
  <c r="T352" i="1" s="1"/>
  <c r="T353" i="1" s="1"/>
  <c r="T13" i="1"/>
  <c r="T14" i="1" s="1"/>
  <c r="T125" i="1"/>
  <c r="T126" i="1" s="1"/>
  <c r="T146" i="1"/>
  <c r="T147" i="1" s="1"/>
  <c r="T148" i="1" s="1"/>
  <c r="T149" i="1" s="1"/>
  <c r="T150" i="1" s="1"/>
  <c r="T230" i="1"/>
  <c r="T231" i="1" s="1"/>
  <c r="T286" i="1"/>
  <c r="T287" i="1" s="1"/>
  <c r="T288" i="1" s="1"/>
  <c r="T342" i="1"/>
  <c r="T343" i="1" s="1"/>
  <c r="T34" i="1"/>
  <c r="T223" i="1"/>
  <c r="T224" i="1" s="1"/>
  <c r="T225" i="1" s="1"/>
  <c r="T335" i="1"/>
  <c r="T336" i="1" s="1"/>
  <c r="T83" i="1"/>
  <c r="T84" i="1" s="1"/>
  <c r="T85" i="1" s="1"/>
  <c r="T86" i="1" s="1"/>
  <c r="T244" i="1"/>
  <c r="T245" i="1" s="1"/>
  <c r="T300" i="1"/>
  <c r="T301" i="1" s="1"/>
  <c r="T302" i="1" s="1"/>
  <c r="T303" i="1" s="1"/>
  <c r="T304" i="1" s="1"/>
  <c r="T76" i="1"/>
  <c r="T77" i="1" s="1"/>
  <c r="T209" i="1"/>
  <c r="T210" i="1" s="1"/>
  <c r="T211" i="1" s="1"/>
  <c r="T265" i="1"/>
  <c r="T266" i="1" s="1"/>
  <c r="T321" i="1"/>
  <c r="T322" i="1" s="1"/>
  <c r="T363" i="1"/>
  <c r="T364" i="1" s="1"/>
  <c r="T328" i="1"/>
  <c r="T329" i="1" s="1"/>
  <c r="T314" i="1"/>
  <c r="T315" i="1" s="1"/>
  <c r="T90" i="1"/>
  <c r="T91" i="1" s="1"/>
  <c r="T118" i="1"/>
  <c r="T119" i="1" s="1"/>
  <c r="T120" i="1" s="1"/>
  <c r="T307" i="1"/>
  <c r="T160" i="1"/>
  <c r="T161" i="1" s="1"/>
  <c r="T272" i="1"/>
  <c r="T273" i="1" s="1"/>
  <c r="I34" i="3"/>
  <c r="T308" i="1" l="1"/>
  <c r="T309" i="1" s="1"/>
  <c r="T35" i="1"/>
  <c r="T36" i="1" s="1"/>
  <c r="T63" i="1"/>
  <c r="T64" i="1" s="1"/>
  <c r="T65" i="1" s="1"/>
  <c r="T66" i="1" s="1"/>
  <c r="T155" i="1"/>
  <c r="T156" i="1" s="1"/>
  <c r="T157" i="1" s="1"/>
  <c r="T44" i="1"/>
  <c r="T45" i="1" s="1"/>
  <c r="T50" i="1"/>
  <c r="T51" i="1" s="1"/>
  <c r="T52" i="1" s="1"/>
  <c r="T9" i="1"/>
  <c r="T10" i="1" s="1"/>
  <c r="T177" i="1"/>
  <c r="T178" i="1" s="1"/>
  <c r="T239" i="1"/>
  <c r="T240" i="1" s="1"/>
  <c r="T241" i="1" s="1"/>
  <c r="T316" i="1"/>
  <c r="T317" i="1" s="1"/>
  <c r="T226" i="1"/>
  <c r="T227" i="1" s="1"/>
  <c r="T136" i="1"/>
  <c r="T127" i="1"/>
  <c r="T128" i="1" s="1"/>
  <c r="T129" i="1" s="1"/>
  <c r="T212" i="1"/>
  <c r="T213" i="1" s="1"/>
  <c r="T274" i="1"/>
  <c r="T275" i="1" s="1"/>
  <c r="T15" i="1"/>
  <c r="T162" i="1"/>
  <c r="T163" i="1" s="1"/>
  <c r="T121" i="1"/>
  <c r="T122" i="1" s="1"/>
  <c r="T344" i="1"/>
  <c r="T345" i="1" s="1"/>
  <c r="T232" i="1"/>
  <c r="T233" i="1" s="1"/>
  <c r="T234" i="1" s="1"/>
  <c r="T289" i="1"/>
  <c r="T290" i="1" s="1"/>
  <c r="T92" i="1"/>
  <c r="T93" i="1" s="1"/>
  <c r="T330" i="1"/>
  <c r="T331" i="1" s="1"/>
  <c r="T332" i="1" s="1"/>
  <c r="T267" i="1"/>
  <c r="T268" i="1" s="1"/>
  <c r="T269" i="1" s="1"/>
  <c r="T78" i="1"/>
  <c r="T79" i="1" s="1"/>
  <c r="T169" i="1"/>
  <c r="T170" i="1" s="1"/>
  <c r="T171" i="1" s="1"/>
  <c r="T72" i="1"/>
  <c r="T73" i="1" s="1"/>
  <c r="T198" i="1"/>
  <c r="T199" i="1" s="1"/>
  <c r="T365" i="1"/>
  <c r="T337" i="1"/>
  <c r="T338" i="1" s="1"/>
  <c r="T339" i="1" s="1"/>
  <c r="T246" i="1"/>
  <c r="T87" i="1"/>
  <c r="T323" i="1"/>
  <c r="T324" i="1" s="1"/>
  <c r="T192" i="1"/>
  <c r="T184" i="1"/>
  <c r="T59" i="1"/>
  <c r="I7" i="3"/>
  <c r="I5" i="3"/>
  <c r="I2" i="3"/>
  <c r="T37" i="1" l="1"/>
  <c r="T38" i="1" s="1"/>
  <c r="T310" i="1"/>
  <c r="T311" i="1" s="1"/>
  <c r="T185" i="1"/>
  <c r="J24" i="3" s="1"/>
  <c r="T247" i="1"/>
  <c r="T94" i="1"/>
  <c r="J22" i="3"/>
  <c r="J25" i="3"/>
  <c r="T366" i="1"/>
  <c r="T367" i="1" s="1"/>
  <c r="T318" i="1"/>
  <c r="T276" i="1"/>
  <c r="I27" i="3" s="1"/>
  <c r="J27" i="3" s="1"/>
  <c r="T164" i="1"/>
  <c r="J23" i="3" s="1"/>
  <c r="T325" i="1"/>
  <c r="T16" i="1"/>
  <c r="T17" i="1" s="1"/>
  <c r="T80" i="1"/>
  <c r="J20" i="3" s="1"/>
  <c r="T346" i="1"/>
  <c r="T96" i="1" l="1"/>
  <c r="T97" i="1" s="1"/>
  <c r="J19" i="3"/>
  <c r="I28" i="3"/>
  <c r="J28" i="3" s="1"/>
  <c r="J18" i="3"/>
  <c r="T248" i="1"/>
  <c r="J26" i="3" s="1"/>
  <c r="I29" i="3"/>
  <c r="J29" i="3" s="1"/>
  <c r="AF6" i="1"/>
  <c r="AF14" i="1"/>
  <c r="AF18" i="1"/>
  <c r="AF22" i="1"/>
  <c r="AF26" i="1"/>
  <c r="AF32" i="1"/>
  <c r="AF36" i="1"/>
  <c r="AF40" i="1"/>
  <c r="AF46" i="1"/>
  <c r="AF50" i="1"/>
  <c r="AF56" i="1"/>
  <c r="AF60" i="1"/>
  <c r="AF64" i="1"/>
  <c r="AF68" i="1"/>
  <c r="AF78" i="1"/>
  <c r="AF82" i="1"/>
  <c r="AF90" i="1"/>
  <c r="AF98" i="1"/>
  <c r="AF102" i="1"/>
  <c r="AF104" i="1"/>
  <c r="AF112" i="1"/>
  <c r="AF116" i="1"/>
  <c r="AF120" i="1"/>
  <c r="AF124" i="1"/>
  <c r="AF132" i="1"/>
  <c r="AF140" i="1"/>
  <c r="AF144" i="1"/>
  <c r="AF148" i="1"/>
  <c r="AF152" i="1"/>
  <c r="AF160" i="1"/>
  <c r="AF168" i="1"/>
  <c r="AF172" i="1"/>
  <c r="AF176" i="1"/>
  <c r="AF180" i="1"/>
  <c r="AF188" i="1"/>
  <c r="AF200" i="1"/>
  <c r="AF204" i="1"/>
  <c r="AF208" i="1"/>
  <c r="AF218" i="1"/>
  <c r="AF222" i="1"/>
  <c r="AF230" i="1"/>
  <c r="AF232" i="1"/>
  <c r="AF238" i="1"/>
  <c r="AF242" i="1"/>
  <c r="AF244" i="1"/>
  <c r="AF252" i="1"/>
  <c r="AF256" i="1"/>
  <c r="AF260" i="1"/>
  <c r="AF266" i="1"/>
  <c r="AF270" i="1"/>
  <c r="AF272" i="1"/>
  <c r="AF278" i="1"/>
  <c r="AF284" i="1"/>
  <c r="AF288" i="1"/>
  <c r="AF294" i="1"/>
  <c r="AF298" i="1"/>
  <c r="AF302" i="1"/>
  <c r="AF306" i="1"/>
  <c r="AF314" i="1"/>
  <c r="AF322" i="1"/>
  <c r="AF326" i="1"/>
  <c r="AF330" i="1"/>
  <c r="AF334" i="1"/>
  <c r="AF342" i="1"/>
  <c r="AF348" i="1"/>
  <c r="AF350" i="1"/>
  <c r="AF356" i="1"/>
  <c r="AF358" i="1"/>
  <c r="AF362" i="1"/>
  <c r="AF364" i="1"/>
  <c r="AF366" i="1"/>
  <c r="AF4" i="1"/>
  <c r="AF8" i="1"/>
  <c r="AF12" i="1"/>
  <c r="AF20" i="1"/>
  <c r="AF28" i="1"/>
  <c r="AF34" i="1"/>
  <c r="AF42" i="1"/>
  <c r="AF48" i="1"/>
  <c r="AF54" i="1"/>
  <c r="AF62" i="1"/>
  <c r="AF70" i="1"/>
  <c r="AF74" i="1"/>
  <c r="AF76" i="1"/>
  <c r="AF84" i="1"/>
  <c r="AF88" i="1"/>
  <c r="AF92" i="1"/>
  <c r="AF96" i="1"/>
  <c r="AF106" i="1"/>
  <c r="AF110" i="1"/>
  <c r="AF118" i="1"/>
  <c r="AF126" i="1"/>
  <c r="AF130" i="1"/>
  <c r="AF134" i="1"/>
  <c r="AF138" i="1"/>
  <c r="AF146" i="1"/>
  <c r="AF154" i="1"/>
  <c r="AF158" i="1"/>
  <c r="AF162" i="1"/>
  <c r="AF166" i="1"/>
  <c r="AF174" i="1"/>
  <c r="AF182" i="1"/>
  <c r="AF186" i="1"/>
  <c r="AF190" i="1"/>
  <c r="AF194" i="1"/>
  <c r="AF196" i="1"/>
  <c r="AF202" i="1"/>
  <c r="AF210" i="1"/>
  <c r="AF214" i="1"/>
  <c r="AF216" i="1"/>
  <c r="AF224" i="1"/>
  <c r="AF228" i="1"/>
  <c r="AF236" i="1"/>
  <c r="AF246" i="1"/>
  <c r="AF250" i="1"/>
  <c r="AF258" i="1"/>
  <c r="AF264" i="1"/>
  <c r="AF274" i="1"/>
  <c r="AF280" i="1"/>
  <c r="AF286" i="1"/>
  <c r="AF292" i="1"/>
  <c r="AF300" i="1"/>
  <c r="AF308" i="1"/>
  <c r="AF312" i="1"/>
  <c r="AF316" i="1"/>
  <c r="AF320" i="1"/>
  <c r="AF328" i="1"/>
  <c r="AF336" i="1"/>
  <c r="AF340" i="1"/>
  <c r="AF344" i="1"/>
  <c r="AF354" i="1"/>
  <c r="AF5" i="1"/>
  <c r="AF7" i="1"/>
  <c r="AF11" i="1"/>
  <c r="AF13" i="1"/>
  <c r="AF15" i="1"/>
  <c r="AF19" i="1"/>
  <c r="AF21" i="1"/>
  <c r="AF25" i="1"/>
  <c r="AF27" i="1"/>
  <c r="AF29" i="1"/>
  <c r="AF33" i="1"/>
  <c r="AF35" i="1"/>
  <c r="AF39" i="1"/>
  <c r="AF41" i="1"/>
  <c r="AF43" i="1"/>
  <c r="AF47" i="1"/>
  <c r="AF49" i="1"/>
  <c r="AF53" i="1"/>
  <c r="AF55" i="1"/>
  <c r="AF57" i="1"/>
  <c r="AF61" i="1"/>
  <c r="AF63" i="1"/>
  <c r="AF67" i="1"/>
  <c r="AF69" i="1"/>
  <c r="AF71" i="1"/>
  <c r="AF75" i="1"/>
  <c r="AF77" i="1"/>
  <c r="AF81" i="1"/>
  <c r="AF83" i="1"/>
  <c r="AF85" i="1"/>
  <c r="AF89" i="1"/>
  <c r="AF91" i="1"/>
  <c r="AF95" i="1"/>
  <c r="AF97" i="1"/>
  <c r="AF99" i="1"/>
  <c r="AF103" i="1"/>
  <c r="AF105" i="1"/>
  <c r="AF109" i="1"/>
  <c r="AF111" i="1"/>
  <c r="AF113" i="1"/>
  <c r="AF117" i="1"/>
  <c r="AF119" i="1"/>
  <c r="AF123" i="1"/>
  <c r="AF125" i="1"/>
  <c r="AF127" i="1"/>
  <c r="AF131" i="1"/>
  <c r="AF133" i="1"/>
  <c r="AF137" i="1"/>
  <c r="AF139" i="1"/>
  <c r="AF141" i="1"/>
  <c r="AF145" i="1"/>
  <c r="AF147" i="1"/>
  <c r="AF151" i="1"/>
  <c r="AF153" i="1"/>
  <c r="AF155" i="1"/>
  <c r="AF159" i="1"/>
  <c r="AF161" i="1"/>
  <c r="AF165" i="1"/>
  <c r="AF167" i="1"/>
  <c r="AF169" i="1"/>
  <c r="AF173" i="1"/>
  <c r="AF175" i="1"/>
  <c r="AF179" i="1"/>
  <c r="AF181" i="1"/>
  <c r="AF183" i="1"/>
  <c r="AF187" i="1"/>
  <c r="AF189" i="1"/>
  <c r="AF193" i="1"/>
  <c r="AF195" i="1"/>
  <c r="AF197" i="1"/>
  <c r="AF201" i="1"/>
  <c r="AF203" i="1"/>
  <c r="AF207" i="1"/>
  <c r="AF209" i="1"/>
  <c r="AF211" i="1"/>
  <c r="AF215" i="1"/>
  <c r="AF217" i="1"/>
  <c r="AF221" i="1"/>
  <c r="AF223" i="1"/>
  <c r="AF225" i="1"/>
  <c r="AF229" i="1"/>
  <c r="AF231" i="1"/>
  <c r="AF235" i="1"/>
  <c r="AF237" i="1"/>
  <c r="AF239" i="1"/>
  <c r="AF243" i="1"/>
  <c r="AF245" i="1"/>
  <c r="AF249" i="1"/>
  <c r="AF251" i="1"/>
  <c r="AF253" i="1"/>
  <c r="AF257" i="1"/>
  <c r="AF259" i="1"/>
  <c r="AF263" i="1"/>
  <c r="AF265" i="1"/>
  <c r="AF267" i="1"/>
  <c r="AF271" i="1"/>
  <c r="AF273" i="1"/>
  <c r="AF277" i="1"/>
  <c r="AF279" i="1"/>
  <c r="AF281" i="1"/>
  <c r="AF285" i="1"/>
  <c r="AF287" i="1"/>
  <c r="AF291" i="1"/>
  <c r="AF293" i="1"/>
  <c r="AF295" i="1"/>
  <c r="AF299" i="1"/>
  <c r="AF301" i="1"/>
  <c r="AF305" i="1"/>
  <c r="AF307" i="1"/>
  <c r="AF309" i="1"/>
  <c r="AF313" i="1"/>
  <c r="AF315" i="1"/>
  <c r="AF319" i="1"/>
  <c r="AF321" i="1"/>
  <c r="AF323" i="1"/>
  <c r="AF327" i="1"/>
  <c r="AF329" i="1"/>
  <c r="AF333" i="1"/>
  <c r="AF335" i="1"/>
  <c r="AF337" i="1"/>
  <c r="AF341" i="1"/>
  <c r="AF343" i="1"/>
  <c r="AF347" i="1"/>
  <c r="AF349" i="1"/>
  <c r="AF351" i="1"/>
  <c r="AF355" i="1"/>
  <c r="AF357" i="1"/>
  <c r="AF361" i="1"/>
  <c r="AF363" i="1"/>
  <c r="AF365" i="1"/>
  <c r="T98" i="1" l="1"/>
  <c r="T99" i="1" s="1"/>
  <c r="I35" i="3"/>
  <c r="O11" i="1"/>
  <c r="T100" i="1" l="1"/>
  <c r="T101" i="1" s="1"/>
  <c r="O286" i="1"/>
  <c r="O284" i="1"/>
  <c r="O282" i="1"/>
  <c r="O280" i="1"/>
  <c r="O278" i="1"/>
  <c r="O276" i="1"/>
  <c r="O274" i="1"/>
  <c r="O272" i="1"/>
  <c r="O270" i="1"/>
  <c r="O268" i="1"/>
  <c r="O266" i="1"/>
  <c r="O264" i="1"/>
  <c r="O262" i="1"/>
  <c r="O260" i="1"/>
  <c r="O258" i="1"/>
  <c r="O256" i="1"/>
  <c r="O254" i="1"/>
  <c r="O252" i="1"/>
  <c r="O250" i="1"/>
  <c r="O248" i="1"/>
  <c r="O246" i="1"/>
  <c r="O244" i="1"/>
  <c r="O242" i="1"/>
  <c r="O240" i="1"/>
  <c r="O238" i="1"/>
  <c r="O236" i="1"/>
  <c r="O234" i="1"/>
  <c r="O232" i="1"/>
  <c r="O230" i="1"/>
  <c r="O228" i="1"/>
  <c r="O226" i="1"/>
  <c r="O224" i="1"/>
  <c r="O222" i="1"/>
  <c r="O220" i="1"/>
  <c r="O218" i="1"/>
  <c r="O216" i="1"/>
  <c r="O214" i="1"/>
  <c r="O212" i="1"/>
  <c r="O210" i="1"/>
  <c r="O208" i="1"/>
  <c r="O206" i="1"/>
  <c r="O204" i="1"/>
  <c r="O202" i="1"/>
  <c r="O200" i="1"/>
  <c r="O198" i="1"/>
  <c r="O196" i="1"/>
  <c r="O194" i="1"/>
  <c r="O192" i="1"/>
  <c r="O190" i="1"/>
  <c r="O188" i="1"/>
  <c r="O186" i="1"/>
  <c r="O184" i="1"/>
  <c r="O178" i="1"/>
  <c r="O176" i="1"/>
  <c r="O174" i="1"/>
  <c r="O172" i="1"/>
  <c r="O170" i="1"/>
  <c r="O168" i="1"/>
  <c r="O166" i="1"/>
  <c r="O164" i="1"/>
  <c r="O162" i="1"/>
  <c r="O160" i="1"/>
  <c r="O158" i="1"/>
  <c r="O156" i="1"/>
  <c r="O154" i="1"/>
  <c r="O152" i="1"/>
  <c r="O150" i="1"/>
  <c r="O148" i="1"/>
  <c r="O146" i="1"/>
  <c r="O144" i="1"/>
  <c r="O142" i="1"/>
  <c r="O140" i="1"/>
  <c r="O138" i="1"/>
  <c r="O136" i="1"/>
  <c r="O134" i="1"/>
  <c r="O132" i="1"/>
  <c r="O130" i="1"/>
  <c r="O128" i="1"/>
  <c r="O126" i="1"/>
  <c r="O124" i="1"/>
  <c r="O122" i="1"/>
  <c r="O120" i="1"/>
  <c r="O118" i="1"/>
  <c r="O116" i="1"/>
  <c r="O114" i="1"/>
  <c r="O112" i="1"/>
  <c r="O110" i="1"/>
  <c r="O108" i="1"/>
  <c r="O106" i="1"/>
  <c r="O104" i="1"/>
  <c r="O102" i="1"/>
  <c r="O100" i="1"/>
  <c r="O98" i="1"/>
  <c r="O96" i="1"/>
  <c r="O94" i="1"/>
  <c r="O92" i="1"/>
  <c r="O90" i="1"/>
  <c r="O88" i="1"/>
  <c r="O86" i="1"/>
  <c r="O84" i="1"/>
  <c r="O82" i="1"/>
  <c r="O80" i="1"/>
  <c r="O78" i="1"/>
  <c r="O76" i="1"/>
  <c r="O74" i="1"/>
  <c r="O72" i="1"/>
  <c r="O70" i="1"/>
  <c r="O68" i="1"/>
  <c r="O66" i="1"/>
  <c r="O64" i="1"/>
  <c r="O62" i="1"/>
  <c r="O60" i="1"/>
  <c r="O58" i="1"/>
  <c r="O56" i="1"/>
  <c r="O54" i="1"/>
  <c r="O52" i="1"/>
  <c r="O50" i="1"/>
  <c r="O48" i="1"/>
  <c r="O46" i="1"/>
  <c r="O44" i="1"/>
  <c r="O42" i="1"/>
  <c r="O40" i="1"/>
  <c r="O38" i="1"/>
  <c r="O36" i="1"/>
  <c r="O34" i="1"/>
  <c r="O32" i="1"/>
  <c r="O30" i="1"/>
  <c r="O28" i="1"/>
  <c r="O26" i="1"/>
  <c r="O24" i="1"/>
  <c r="O22" i="1"/>
  <c r="O20" i="1"/>
  <c r="O18" i="1"/>
  <c r="O16" i="1"/>
  <c r="O14" i="1"/>
  <c r="O12" i="1"/>
  <c r="O9" i="1"/>
  <c r="O7" i="1"/>
  <c r="O5" i="1"/>
  <c r="O287" i="1"/>
  <c r="O285" i="1"/>
  <c r="O283" i="1"/>
  <c r="O281" i="1"/>
  <c r="O279" i="1"/>
  <c r="O277" i="1"/>
  <c r="O275" i="1"/>
  <c r="O273" i="1"/>
  <c r="O271" i="1"/>
  <c r="O269" i="1"/>
  <c r="O267" i="1"/>
  <c r="O265" i="1"/>
  <c r="O263" i="1"/>
  <c r="O261" i="1"/>
  <c r="O259" i="1"/>
  <c r="O257" i="1"/>
  <c r="O255" i="1"/>
  <c r="O253" i="1"/>
  <c r="O251" i="1"/>
  <c r="O249" i="1"/>
  <c r="O247" i="1"/>
  <c r="O245" i="1"/>
  <c r="O243" i="1"/>
  <c r="O241" i="1"/>
  <c r="O239" i="1"/>
  <c r="O237" i="1"/>
  <c r="O235" i="1"/>
  <c r="O233" i="1"/>
  <c r="O231" i="1"/>
  <c r="O229" i="1"/>
  <c r="O227" i="1"/>
  <c r="O225" i="1"/>
  <c r="O223" i="1"/>
  <c r="O221" i="1"/>
  <c r="O219" i="1"/>
  <c r="O217" i="1"/>
  <c r="O215" i="1"/>
  <c r="O213" i="1"/>
  <c r="O211" i="1"/>
  <c r="O209" i="1"/>
  <c r="O207" i="1"/>
  <c r="O205" i="1"/>
  <c r="O203" i="1"/>
  <c r="O201" i="1"/>
  <c r="O199" i="1"/>
  <c r="O197" i="1"/>
  <c r="O195" i="1"/>
  <c r="O193" i="1"/>
  <c r="O191" i="1"/>
  <c r="O189" i="1"/>
  <c r="O187" i="1"/>
  <c r="O185" i="1"/>
  <c r="O177" i="1"/>
  <c r="O175" i="1"/>
  <c r="O173" i="1"/>
  <c r="O171" i="1"/>
  <c r="O169" i="1"/>
  <c r="O167" i="1"/>
  <c r="O165" i="1"/>
  <c r="O163" i="1"/>
  <c r="O161" i="1"/>
  <c r="O159" i="1"/>
  <c r="O157" i="1"/>
  <c r="O155" i="1"/>
  <c r="O153" i="1"/>
  <c r="O151" i="1"/>
  <c r="O149" i="1"/>
  <c r="O147" i="1"/>
  <c r="O145" i="1"/>
  <c r="O143" i="1"/>
  <c r="O141" i="1"/>
  <c r="O139" i="1"/>
  <c r="O137" i="1"/>
  <c r="O135" i="1"/>
  <c r="O133" i="1"/>
  <c r="O131" i="1"/>
  <c r="O129" i="1"/>
  <c r="O127" i="1"/>
  <c r="O125" i="1"/>
  <c r="O123" i="1"/>
  <c r="O121" i="1"/>
  <c r="O119" i="1"/>
  <c r="O117" i="1"/>
  <c r="O115" i="1"/>
  <c r="O113" i="1"/>
  <c r="O111" i="1"/>
  <c r="O109" i="1"/>
  <c r="O107" i="1"/>
  <c r="O105" i="1"/>
  <c r="O103" i="1"/>
  <c r="O101" i="1"/>
  <c r="O99" i="1"/>
  <c r="O97" i="1"/>
  <c r="O95" i="1"/>
  <c r="O93" i="1"/>
  <c r="O91" i="1"/>
  <c r="O89" i="1"/>
  <c r="O87" i="1"/>
  <c r="O85" i="1"/>
  <c r="O83" i="1"/>
  <c r="O81" i="1"/>
  <c r="O79" i="1"/>
  <c r="O77" i="1"/>
  <c r="O75" i="1"/>
  <c r="O73" i="1"/>
  <c r="O71" i="1"/>
  <c r="O69" i="1"/>
  <c r="O67" i="1"/>
  <c r="O65" i="1"/>
  <c r="O63" i="1"/>
  <c r="O61" i="1"/>
  <c r="O59" i="1"/>
  <c r="O57" i="1"/>
  <c r="O55" i="1"/>
  <c r="O53" i="1"/>
  <c r="O51" i="1"/>
  <c r="O49" i="1"/>
  <c r="O47" i="1"/>
  <c r="O45" i="1"/>
  <c r="O43" i="1"/>
  <c r="O41" i="1"/>
  <c r="O39" i="1"/>
  <c r="O37" i="1"/>
  <c r="O35" i="1"/>
  <c r="O33" i="1"/>
  <c r="O31" i="1"/>
  <c r="O29" i="1"/>
  <c r="O27" i="1"/>
  <c r="O25" i="1"/>
  <c r="O23" i="1"/>
  <c r="O21" i="1"/>
  <c r="O19" i="1"/>
  <c r="O17" i="1"/>
  <c r="O15" i="1"/>
  <c r="O13" i="1"/>
  <c r="O10" i="1"/>
  <c r="O8" i="1"/>
  <c r="O6" i="1"/>
  <c r="O182" i="1"/>
  <c r="O180" i="1"/>
  <c r="O183" i="1"/>
  <c r="O181" i="1"/>
  <c r="O179" i="1"/>
  <c r="O4" i="1"/>
  <c r="O3" i="1"/>
  <c r="O365" i="1"/>
  <c r="O363" i="1"/>
  <c r="O361" i="1"/>
  <c r="O359" i="1"/>
  <c r="O357" i="1"/>
  <c r="O355" i="1"/>
  <c r="O353" i="1"/>
  <c r="O351" i="1"/>
  <c r="O349" i="1"/>
  <c r="O347" i="1"/>
  <c r="O345" i="1"/>
  <c r="O343" i="1"/>
  <c r="O341" i="1"/>
  <c r="O339" i="1"/>
  <c r="O337" i="1"/>
  <c r="O335" i="1"/>
  <c r="O333" i="1"/>
  <c r="O331" i="1"/>
  <c r="O329" i="1"/>
  <c r="O327" i="1"/>
  <c r="O325" i="1"/>
  <c r="O323" i="1"/>
  <c r="O321" i="1"/>
  <c r="O319" i="1"/>
  <c r="O317" i="1"/>
  <c r="O315" i="1"/>
  <c r="O313" i="1"/>
  <c r="O311" i="1"/>
  <c r="O309" i="1"/>
  <c r="O307" i="1"/>
  <c r="O305" i="1"/>
  <c r="O303" i="1"/>
  <c r="O301" i="1"/>
  <c r="O299" i="1"/>
  <c r="O297" i="1"/>
  <c r="O295" i="1"/>
  <c r="O293" i="1"/>
  <c r="O291" i="1"/>
  <c r="O289" i="1"/>
  <c r="O366" i="1"/>
  <c r="O364" i="1"/>
  <c r="O362" i="1"/>
  <c r="O360" i="1"/>
  <c r="O358" i="1"/>
  <c r="O356" i="1"/>
  <c r="O354" i="1"/>
  <c r="O352" i="1"/>
  <c r="O350" i="1"/>
  <c r="O348" i="1"/>
  <c r="O346" i="1"/>
  <c r="O344" i="1"/>
  <c r="O342" i="1"/>
  <c r="O340" i="1"/>
  <c r="O338" i="1"/>
  <c r="O336" i="1"/>
  <c r="O334" i="1"/>
  <c r="O332" i="1"/>
  <c r="O330" i="1"/>
  <c r="O328" i="1"/>
  <c r="O326" i="1"/>
  <c r="O324" i="1"/>
  <c r="O322" i="1"/>
  <c r="O320" i="1"/>
  <c r="O318" i="1"/>
  <c r="O316" i="1"/>
  <c r="O314" i="1"/>
  <c r="O312" i="1"/>
  <c r="O310" i="1"/>
  <c r="O308" i="1"/>
  <c r="O306" i="1"/>
  <c r="O304" i="1"/>
  <c r="O302" i="1"/>
  <c r="O300" i="1"/>
  <c r="O298" i="1"/>
  <c r="O296" i="1"/>
  <c r="O294" i="1"/>
  <c r="O292" i="1"/>
  <c r="O290" i="1"/>
  <c r="O288" i="1"/>
  <c r="J21" i="3" l="1"/>
  <c r="I11" i="3"/>
  <c r="I12" i="3"/>
  <c r="G3" i="3"/>
  <c r="U360" i="1"/>
  <c r="V360" i="1" s="1"/>
  <c r="I10" i="3" l="1"/>
  <c r="G4" i="3"/>
  <c r="X360" i="1"/>
  <c r="W360" i="1"/>
  <c r="U220" i="1" l="1"/>
  <c r="V220" i="1" s="1"/>
  <c r="U122" i="1"/>
  <c r="V122" i="1" s="1"/>
  <c r="U283" i="1"/>
  <c r="V283" i="1" s="1"/>
  <c r="U171" i="1"/>
  <c r="V171" i="1" s="1"/>
  <c r="U108" i="1"/>
  <c r="V108" i="1" s="1"/>
  <c r="U339" i="1"/>
  <c r="V339" i="1" s="1"/>
  <c r="U227" i="1"/>
  <c r="V227" i="1" s="1"/>
  <c r="U164" i="1"/>
  <c r="V164" i="1" s="1"/>
  <c r="U115" i="1"/>
  <c r="V115" i="1" s="1"/>
  <c r="U332" i="1"/>
  <c r="V332" i="1" s="1"/>
  <c r="U311" i="1"/>
  <c r="V311" i="1" s="1"/>
  <c r="U255" i="1"/>
  <c r="V255" i="1" s="1"/>
  <c r="U248" i="1"/>
  <c r="V248" i="1" s="1"/>
  <c r="U199" i="1"/>
  <c r="V199" i="1" s="1"/>
  <c r="U192" i="1"/>
  <c r="V192" i="1" s="1"/>
  <c r="U143" i="1"/>
  <c r="V143" i="1" s="1"/>
  <c r="U136" i="1"/>
  <c r="V136" i="1" s="1"/>
  <c r="U87" i="1"/>
  <c r="V87" i="1" s="1"/>
  <c r="U80" i="1"/>
  <c r="V80" i="1" s="1"/>
  <c r="U353" i="1"/>
  <c r="V353" i="1" s="1"/>
  <c r="U346" i="1"/>
  <c r="V346" i="1" s="1"/>
  <c r="U325" i="1"/>
  <c r="V325" i="1" s="1"/>
  <c r="U318" i="1"/>
  <c r="V318" i="1" s="1"/>
  <c r="U297" i="1"/>
  <c r="V297" i="1" s="1"/>
  <c r="U290" i="1"/>
  <c r="V290" i="1" s="1"/>
  <c r="U269" i="1"/>
  <c r="V269" i="1" s="1"/>
  <c r="U262" i="1"/>
  <c r="V262" i="1" s="1"/>
  <c r="U241" i="1"/>
  <c r="V241" i="1" s="1"/>
  <c r="U234" i="1"/>
  <c r="V234" i="1" s="1"/>
  <c r="U213" i="1"/>
  <c r="V213" i="1" s="1"/>
  <c r="U206" i="1"/>
  <c r="V206" i="1" s="1"/>
  <c r="U185" i="1"/>
  <c r="V185" i="1" s="1"/>
  <c r="U178" i="1"/>
  <c r="V178" i="1" s="1"/>
  <c r="U157" i="1"/>
  <c r="V157" i="1" s="1"/>
  <c r="U150" i="1"/>
  <c r="V150" i="1" s="1"/>
  <c r="U129" i="1"/>
  <c r="V129" i="1" s="1"/>
  <c r="U101" i="1"/>
  <c r="V101" i="1" s="1"/>
  <c r="U94" i="1"/>
  <c r="V94" i="1" s="1"/>
  <c r="U73" i="1"/>
  <c r="V73" i="1" s="1"/>
  <c r="U24" i="1"/>
  <c r="V24" i="1" s="1"/>
  <c r="U59" i="1"/>
  <c r="V59" i="1" s="1"/>
  <c r="U52" i="1"/>
  <c r="V52" i="1" s="1"/>
  <c r="U45" i="1"/>
  <c r="V45" i="1" s="1"/>
  <c r="U38" i="1"/>
  <c r="V38" i="1" s="1"/>
  <c r="U17" i="1"/>
  <c r="V17" i="1" s="1"/>
  <c r="U304" i="1"/>
  <c r="V304" i="1" s="1"/>
  <c r="U3" i="1"/>
  <c r="V3" i="1" s="1"/>
  <c r="U31" i="1"/>
  <c r="V31" i="1" s="1"/>
  <c r="W31" i="1" l="1"/>
  <c r="W17" i="1"/>
  <c r="W24" i="1"/>
  <c r="W10" i="1"/>
  <c r="X10" i="1"/>
  <c r="X3" i="1"/>
  <c r="W3" i="1"/>
  <c r="X17" i="1"/>
  <c r="X45" i="1"/>
  <c r="W45" i="1"/>
  <c r="X59" i="1"/>
  <c r="W59" i="1"/>
  <c r="X24" i="1"/>
  <c r="X94" i="1"/>
  <c r="W94" i="1"/>
  <c r="X129" i="1"/>
  <c r="W129" i="1"/>
  <c r="X157" i="1"/>
  <c r="W157" i="1"/>
  <c r="X185" i="1"/>
  <c r="W185" i="1"/>
  <c r="X213" i="1"/>
  <c r="W213" i="1"/>
  <c r="X241" i="1"/>
  <c r="W241" i="1"/>
  <c r="X269" i="1"/>
  <c r="W269" i="1"/>
  <c r="X297" i="1"/>
  <c r="W297" i="1"/>
  <c r="X325" i="1"/>
  <c r="W325" i="1"/>
  <c r="X353" i="1"/>
  <c r="W353" i="1"/>
  <c r="X87" i="1"/>
  <c r="W87" i="1"/>
  <c r="X143" i="1"/>
  <c r="W143" i="1"/>
  <c r="X199" i="1"/>
  <c r="W199" i="1"/>
  <c r="X255" i="1"/>
  <c r="W255" i="1"/>
  <c r="X332" i="1"/>
  <c r="W332" i="1"/>
  <c r="X115" i="1"/>
  <c r="W115" i="1"/>
  <c r="X227" i="1"/>
  <c r="W227" i="1"/>
  <c r="X339" i="1"/>
  <c r="W339" i="1"/>
  <c r="X171" i="1"/>
  <c r="W171" i="1"/>
  <c r="X122" i="1"/>
  <c r="W122" i="1"/>
  <c r="X31" i="1"/>
  <c r="X304" i="1"/>
  <c r="W304" i="1"/>
  <c r="X38" i="1"/>
  <c r="W38" i="1"/>
  <c r="X52" i="1"/>
  <c r="W52" i="1"/>
  <c r="X66" i="1"/>
  <c r="W66" i="1"/>
  <c r="X73" i="1"/>
  <c r="W73" i="1"/>
  <c r="X101" i="1"/>
  <c r="W101" i="1"/>
  <c r="X150" i="1"/>
  <c r="W150" i="1"/>
  <c r="X178" i="1"/>
  <c r="W178" i="1"/>
  <c r="X206" i="1"/>
  <c r="W206" i="1"/>
  <c r="X234" i="1"/>
  <c r="W234" i="1"/>
  <c r="X262" i="1"/>
  <c r="W262" i="1"/>
  <c r="X290" i="1"/>
  <c r="W290" i="1"/>
  <c r="X318" i="1"/>
  <c r="W318" i="1"/>
  <c r="X346" i="1"/>
  <c r="W346" i="1"/>
  <c r="X80" i="1"/>
  <c r="W80" i="1"/>
  <c r="X136" i="1"/>
  <c r="W136" i="1"/>
  <c r="X192" i="1"/>
  <c r="W192" i="1"/>
  <c r="X248" i="1"/>
  <c r="W248" i="1"/>
  <c r="X311" i="1"/>
  <c r="W311" i="1"/>
  <c r="X366" i="1"/>
  <c r="W366" i="1"/>
  <c r="X164" i="1"/>
  <c r="W164" i="1"/>
  <c r="X276" i="1"/>
  <c r="W276" i="1"/>
  <c r="X108" i="1"/>
  <c r="W108" i="1"/>
  <c r="X283" i="1"/>
  <c r="W283" i="1"/>
  <c r="X220" i="1"/>
  <c r="W220" i="1"/>
  <c r="K25" i="3" l="1"/>
  <c r="K22" i="3"/>
  <c r="L19" i="3"/>
  <c r="K18" i="3"/>
  <c r="L29" i="3"/>
  <c r="L26" i="3"/>
  <c r="L24" i="3"/>
  <c r="K28" i="3"/>
  <c r="L23" i="3"/>
  <c r="I13" i="3"/>
  <c r="L21" i="3" l="1"/>
  <c r="L25" i="3"/>
  <c r="K29" i="3"/>
  <c r="K24" i="3"/>
  <c r="K21" i="3"/>
  <c r="K26" i="3"/>
  <c r="K19" i="3"/>
  <c r="L22" i="3"/>
  <c r="L18" i="3"/>
  <c r="L28" i="3"/>
  <c r="L20" i="3"/>
  <c r="K20" i="3"/>
  <c r="K23" i="3"/>
  <c r="K27" i="3"/>
  <c r="L27" i="3"/>
  <c r="I32" i="3" l="1"/>
  <c r="I37" i="3" s="1"/>
  <c r="I14" i="3"/>
  <c r="I39" i="3" l="1"/>
</calcChain>
</file>

<file path=xl/sharedStrings.xml><?xml version="1.0" encoding="utf-8"?>
<sst xmlns="http://schemas.openxmlformats.org/spreadsheetml/2006/main" count="452" uniqueCount="85">
  <si>
    <t>pause</t>
  </si>
  <si>
    <t>date</t>
  </si>
  <si>
    <t>jour</t>
  </si>
  <si>
    <t>vendredi</t>
  </si>
  <si>
    <t>samedi</t>
  </si>
  <si>
    <t>dimanche</t>
  </si>
  <si>
    <t>lundi</t>
  </si>
  <si>
    <t>mardi</t>
  </si>
  <si>
    <t>mercredi</t>
  </si>
  <si>
    <t>jeudi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</si>
  <si>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</si>
  <si>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</si>
  <si>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</si>
  <si>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</si>
  <si>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</si>
  <si>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</si>
  <si>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 xml:space="preserve">repos quotidien </t>
  </si>
  <si>
    <t>heures de dimanche</t>
  </si>
  <si>
    <t>durée du travail hebdomadaire</t>
  </si>
  <si>
    <t>total</t>
  </si>
  <si>
    <t xml:space="preserve">heure jour </t>
  </si>
  <si>
    <t>reste</t>
  </si>
  <si>
    <t>C</t>
  </si>
  <si>
    <t>R</t>
  </si>
  <si>
    <t>congés pris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</si>
  <si>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</si>
  <si>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</si>
  <si>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</si>
  <si>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</si>
  <si>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</si>
  <si>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</si>
  <si>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</si>
  <si>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</si>
  <si>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</si>
  <si>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</si>
  <si>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</si>
  <si>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</si>
  <si>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CP</t>
  </si>
  <si>
    <t>H SUP</t>
  </si>
  <si>
    <t>HC</t>
  </si>
  <si>
    <t>congés</t>
  </si>
  <si>
    <t>heures sup  1 à 14</t>
  </si>
  <si>
    <t>heures sup 15 à 25</t>
  </si>
  <si>
    <t>H travail</t>
  </si>
  <si>
    <t>H travail + congés</t>
  </si>
  <si>
    <t>Congés</t>
  </si>
  <si>
    <t xml:space="preserve">1 à 25 </t>
  </si>
  <si>
    <t>nuit</t>
  </si>
  <si>
    <t xml:space="preserve">H récup </t>
  </si>
  <si>
    <t>Total</t>
  </si>
  <si>
    <t xml:space="preserve">Total HC travail jour </t>
  </si>
  <si>
    <t>Total HC travail amplitude</t>
  </si>
  <si>
    <t>récup</t>
  </si>
  <si>
    <t>Toatl HC  heure  sup mois</t>
  </si>
  <si>
    <t>Total HC hedbomadaire</t>
  </si>
  <si>
    <t>h Jour</t>
  </si>
  <si>
    <t>h amp</t>
  </si>
  <si>
    <t>h semaine</t>
  </si>
  <si>
    <t>HS semaine</t>
  </si>
  <si>
    <t>F</t>
  </si>
  <si>
    <t>FT</t>
  </si>
  <si>
    <t>Férié travaillé</t>
  </si>
  <si>
    <t xml:space="preserve">férié </t>
  </si>
  <si>
    <t>H dim</t>
  </si>
  <si>
    <t>H nuit</t>
  </si>
  <si>
    <t>Résultat en H</t>
  </si>
  <si>
    <t>J</t>
  </si>
  <si>
    <t xml:space="preserve">jour travail </t>
  </si>
  <si>
    <t>jour récup</t>
  </si>
  <si>
    <t>jour congés</t>
  </si>
  <si>
    <t>férié</t>
  </si>
  <si>
    <t>férié travail</t>
  </si>
  <si>
    <t>congé CP</t>
  </si>
  <si>
    <t xml:space="preserve">début H nuit </t>
  </si>
  <si>
    <t>Fin</t>
  </si>
  <si>
    <t>Début</t>
  </si>
  <si>
    <t>Jour</t>
  </si>
  <si>
    <t>HS jour</t>
  </si>
  <si>
    <t>H férié</t>
  </si>
  <si>
    <t>HS 2016</t>
  </si>
  <si>
    <t>récup 2016</t>
  </si>
  <si>
    <t>heures annueltravail</t>
  </si>
  <si>
    <t>Total HC travail annuel</t>
  </si>
  <si>
    <t>H</t>
  </si>
  <si>
    <t>reste H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</si>
</sst>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[$-F800]dddd\,\ mmmm\ dd\,\ yyyy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1"/>
      <name val="Arial Unicode MS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7E8F1"/>
        <bgColor indexed="64"/>
      </patternFill>
    </fill>
    <fill>
      <patternFill patternType="solid">
        <fgColor rgb="FFFDB9E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medium">
        <color indexed="64"/>
      </bottom>
      <diagonal/>
    </border>
    <border>
      <left/>
      <right style="medium">
        <color indexed="64"/>
      </right>
      <top style="thin">
        <color theme="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15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1" borderId="1" xfId="0" applyFont="1" applyFill="1" applyBorder="1"/>
    <xf numFmtId="0" fontId="1" fillId="8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1" fontId="1" fillId="15" borderId="1" xfId="0" applyNumberFormat="1" applyFont="1" applyFill="1" applyBorder="1" applyAlignment="1">
      <alignment horizontal="center"/>
    </xf>
    <xf numFmtId="164" fontId="8" fillId="11" borderId="1" xfId="0" applyNumberFormat="1" applyFont="1" applyFill="1" applyBorder="1" applyAlignment="1">
      <alignment horizontal="center" vertical="center"/>
    </xf>
    <xf numFmtId="164" fontId="1" fillId="14" borderId="1" xfId="0" applyNumberFormat="1" applyFont="1" applyFill="1" applyBorder="1" applyAlignment="1">
      <alignment horizontal="center"/>
    </xf>
    <xf numFmtId="164" fontId="1" fillId="8" borderId="19" xfId="0" applyNumberFormat="1" applyFont="1" applyFill="1" applyBorder="1" applyAlignment="1">
      <alignment horizontal="center"/>
    </xf>
    <xf numFmtId="20" fontId="1" fillId="2" borderId="20" xfId="0" applyNumberFormat="1" applyFont="1" applyFill="1" applyBorder="1" applyAlignment="1">
      <alignment horizontal="center"/>
    </xf>
    <xf numFmtId="164" fontId="1" fillId="6" borderId="1" xfId="0" applyNumberFormat="1" applyFont="1" applyFill="1" applyBorder="1" applyAlignment="1">
      <alignment horizontal="center"/>
    </xf>
    <xf numFmtId="164" fontId="1" fillId="11" borderId="1" xfId="0" applyNumberFormat="1" applyFont="1" applyFill="1" applyBorder="1" applyAlignment="1">
      <alignment horizontal="center"/>
    </xf>
    <xf numFmtId="0" fontId="1" fillId="2" borderId="0" xfId="0" applyFont="1" applyFill="1"/>
    <xf numFmtId="0" fontId="1" fillId="2" borderId="20" xfId="0" applyFont="1" applyFill="1" applyBorder="1"/>
    <xf numFmtId="0" fontId="9" fillId="0" borderId="0" xfId="0" applyFont="1"/>
    <xf numFmtId="22" fontId="9" fillId="0" borderId="0" xfId="0" applyNumberFormat="1" applyFont="1"/>
    <xf numFmtId="0" fontId="9" fillId="13" borderId="33" xfId="0" applyFont="1" applyFill="1" applyBorder="1"/>
    <xf numFmtId="0" fontId="9" fillId="13" borderId="34" xfId="0" applyFont="1" applyFill="1" applyBorder="1"/>
    <xf numFmtId="0" fontId="9" fillId="13" borderId="34" xfId="0" applyFont="1" applyFill="1" applyBorder="1" applyAlignment="1">
      <alignment horizontal="right"/>
    </xf>
    <xf numFmtId="0" fontId="9" fillId="5" borderId="22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2" borderId="18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3" borderId="11" xfId="0" applyFont="1" applyFill="1" applyBorder="1" applyAlignment="1">
      <alignment horizontal="center"/>
    </xf>
    <xf numFmtId="0" fontId="9" fillId="16" borderId="32" xfId="0" applyFont="1" applyFill="1" applyBorder="1"/>
    <xf numFmtId="0" fontId="9" fillId="13" borderId="15" xfId="0" applyFont="1" applyFill="1" applyBorder="1"/>
    <xf numFmtId="0" fontId="9" fillId="13" borderId="0" xfId="0" applyFont="1" applyFill="1" applyBorder="1"/>
    <xf numFmtId="0" fontId="9" fillId="13" borderId="0" xfId="0" applyFont="1" applyFill="1" applyBorder="1" applyAlignment="1">
      <alignment horizontal="right" vertical="center"/>
    </xf>
    <xf numFmtId="20" fontId="9" fillId="9" borderId="14" xfId="0" applyNumberFormat="1" applyFont="1" applyFill="1" applyBorder="1" applyAlignment="1">
      <alignment horizontal="center"/>
    </xf>
    <xf numFmtId="0" fontId="9" fillId="5" borderId="13" xfId="0" applyFont="1" applyFill="1" applyBorder="1" applyAlignment="1">
      <alignment horizontal="center"/>
    </xf>
    <xf numFmtId="1" fontId="9" fillId="5" borderId="14" xfId="0" applyNumberFormat="1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164" fontId="9" fillId="2" borderId="5" xfId="0" applyNumberFormat="1" applyFont="1" applyFill="1" applyBorder="1" applyAlignment="1">
      <alignment horizontal="center"/>
    </xf>
    <xf numFmtId="164" fontId="9" fillId="0" borderId="2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3" borderId="15" xfId="0" applyFont="1" applyFill="1" applyBorder="1" applyAlignment="1">
      <alignment horizontal="center"/>
    </xf>
    <xf numFmtId="0" fontId="9" fillId="16" borderId="31" xfId="0" applyFont="1" applyFill="1" applyBorder="1" applyAlignment="1">
      <alignment horizontal="center"/>
    </xf>
    <xf numFmtId="0" fontId="9" fillId="13" borderId="0" xfId="0" applyFont="1" applyFill="1" applyBorder="1" applyAlignment="1">
      <alignment horizontal="right"/>
    </xf>
    <xf numFmtId="164" fontId="9" fillId="9" borderId="14" xfId="0" applyNumberFormat="1" applyFont="1" applyFill="1" applyBorder="1" applyAlignment="1">
      <alignment horizontal="center"/>
    </xf>
    <xf numFmtId="0" fontId="9" fillId="5" borderId="14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164" fontId="9" fillId="14" borderId="8" xfId="0" applyNumberFormat="1" applyFont="1" applyFill="1" applyBorder="1" applyAlignment="1">
      <alignment horizontal="center"/>
    </xf>
    <xf numFmtId="16" fontId="9" fillId="0" borderId="30" xfId="0" applyNumberFormat="1" applyFont="1" applyFill="1" applyBorder="1" applyAlignment="1">
      <alignment horizontal="center"/>
    </xf>
    <xf numFmtId="0" fontId="9" fillId="3" borderId="14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9" fillId="3" borderId="14" xfId="0" applyFont="1" applyFill="1" applyBorder="1" applyAlignment="1">
      <alignment horizontal="center"/>
    </xf>
    <xf numFmtId="0" fontId="9" fillId="0" borderId="0" xfId="0" applyFont="1" applyFill="1" applyBorder="1"/>
    <xf numFmtId="0" fontId="9" fillId="0" borderId="0" xfId="0" applyFont="1" applyBorder="1"/>
    <xf numFmtId="0" fontId="9" fillId="5" borderId="23" xfId="0" applyFont="1" applyFill="1" applyBorder="1" applyAlignment="1">
      <alignment horizontal="center"/>
    </xf>
    <xf numFmtId="0" fontId="9" fillId="5" borderId="24" xfId="0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0" fontId="9" fillId="3" borderId="15" xfId="0" applyFont="1" applyFill="1" applyBorder="1"/>
    <xf numFmtId="0" fontId="9" fillId="3" borderId="16" xfId="0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/>
    </xf>
    <xf numFmtId="0" fontId="9" fillId="0" borderId="0" xfId="0" applyNumberFormat="1" applyFont="1"/>
    <xf numFmtId="0" fontId="9" fillId="6" borderId="21" xfId="0" applyFont="1" applyFill="1" applyBorder="1"/>
    <xf numFmtId="0" fontId="9" fillId="6" borderId="28" xfId="0" applyFont="1" applyFill="1" applyBorder="1" applyAlignment="1">
      <alignment horizontal="right"/>
    </xf>
    <xf numFmtId="0" fontId="9" fillId="3" borderId="13" xfId="0" applyFont="1" applyFill="1" applyBorder="1" applyAlignment="1">
      <alignment horizontal="center"/>
    </xf>
    <xf numFmtId="0" fontId="9" fillId="6" borderId="13" xfId="0" applyFont="1" applyFill="1" applyBorder="1"/>
    <xf numFmtId="0" fontId="9" fillId="6" borderId="2" xfId="0" applyFont="1" applyFill="1" applyBorder="1" applyAlignment="1">
      <alignment horizontal="right"/>
    </xf>
    <xf numFmtId="0" fontId="9" fillId="3" borderId="14" xfId="0" applyNumberFormat="1" applyFont="1" applyFill="1" applyBorder="1" applyAlignment="1">
      <alignment horizontal="center"/>
    </xf>
    <xf numFmtId="164" fontId="9" fillId="13" borderId="0" xfId="0" applyNumberFormat="1" applyFont="1" applyFill="1" applyBorder="1" applyAlignment="1">
      <alignment horizontal="right"/>
    </xf>
    <xf numFmtId="20" fontId="9" fillId="0" borderId="0" xfId="0" applyNumberFormat="1" applyFont="1"/>
    <xf numFmtId="0" fontId="9" fillId="9" borderId="35" xfId="0" applyNumberFormat="1" applyFont="1" applyFill="1" applyBorder="1" applyAlignment="1">
      <alignment horizontal="center"/>
    </xf>
    <xf numFmtId="0" fontId="9" fillId="6" borderId="23" xfId="0" applyFont="1" applyFill="1" applyBorder="1"/>
    <xf numFmtId="0" fontId="9" fillId="6" borderId="29" xfId="0" applyFont="1" applyFill="1" applyBorder="1" applyAlignment="1">
      <alignment horizontal="right"/>
    </xf>
    <xf numFmtId="0" fontId="9" fillId="9" borderId="0" xfId="0" applyFont="1" applyFill="1" applyBorder="1" applyAlignment="1">
      <alignment horizontal="center"/>
    </xf>
    <xf numFmtId="164" fontId="9" fillId="9" borderId="0" xfId="0" applyNumberFormat="1" applyFont="1" applyFill="1" applyBorder="1" applyAlignment="1">
      <alignment horizontal="center"/>
    </xf>
    <xf numFmtId="164" fontId="9" fillId="9" borderId="26" xfId="0" applyNumberFormat="1" applyFont="1" applyFill="1" applyBorder="1" applyAlignment="1">
      <alignment horizontal="center"/>
    </xf>
    <xf numFmtId="164" fontId="9" fillId="9" borderId="36" xfId="0" applyNumberFormat="1" applyFont="1" applyFill="1" applyBorder="1" applyAlignment="1">
      <alignment horizontal="center"/>
    </xf>
    <xf numFmtId="0" fontId="9" fillId="13" borderId="12" xfId="0" applyFont="1" applyFill="1" applyBorder="1"/>
    <xf numFmtId="0" fontId="9" fillId="13" borderId="37" xfId="0" applyFont="1" applyFill="1" applyBorder="1"/>
    <xf numFmtId="0" fontId="9" fillId="13" borderId="37" xfId="0" applyFont="1" applyFill="1" applyBorder="1" applyAlignment="1">
      <alignment horizontal="right"/>
    </xf>
    <xf numFmtId="164" fontId="9" fillId="9" borderId="38" xfId="0" applyNumberFormat="1" applyFont="1" applyFill="1" applyBorder="1" applyAlignment="1">
      <alignment horizontal="center"/>
    </xf>
    <xf numFmtId="164" fontId="9" fillId="4" borderId="19" xfId="0" applyNumberFormat="1" applyFont="1" applyFill="1" applyBorder="1" applyAlignment="1">
      <alignment horizontal="center"/>
    </xf>
    <xf numFmtId="164" fontId="9" fillId="4" borderId="2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right"/>
    </xf>
    <xf numFmtId="164" fontId="9" fillId="0" borderId="0" xfId="0" applyNumberFormat="1" applyFont="1" applyFill="1" applyBorder="1" applyAlignment="1">
      <alignment horizontal="center"/>
    </xf>
    <xf numFmtId="0" fontId="9" fillId="7" borderId="21" xfId="0" applyFont="1" applyFill="1" applyBorder="1" applyAlignment="1">
      <alignment horizontal="center"/>
    </xf>
    <xf numFmtId="0" fontId="9" fillId="7" borderId="22" xfId="0" applyFont="1" applyFill="1" applyBorder="1" applyAlignment="1">
      <alignment horizontal="center"/>
    </xf>
    <xf numFmtId="164" fontId="9" fillId="0" borderId="0" xfId="0" applyNumberFormat="1" applyFont="1"/>
    <xf numFmtId="0" fontId="9" fillId="7" borderId="13" xfId="0" applyFont="1" applyFill="1" applyBorder="1" applyAlignment="1">
      <alignment horizontal="center"/>
    </xf>
    <xf numFmtId="164" fontId="9" fillId="7" borderId="14" xfId="0" applyNumberFormat="1" applyFont="1" applyFill="1" applyBorder="1" applyAlignment="1">
      <alignment horizontal="center"/>
    </xf>
    <xf numFmtId="0" fontId="9" fillId="3" borderId="12" xfId="0" applyFont="1" applyFill="1" applyBorder="1"/>
    <xf numFmtId="0" fontId="9" fillId="3" borderId="17" xfId="0" applyFont="1" applyFill="1" applyBorder="1" applyAlignment="1">
      <alignment horizontal="right"/>
    </xf>
    <xf numFmtId="46" fontId="9" fillId="0" borderId="0" xfId="0" applyNumberFormat="1" applyFont="1"/>
    <xf numFmtId="164" fontId="9" fillId="7" borderId="14" xfId="0" applyNumberFormat="1" applyFont="1" applyFill="1" applyBorder="1" applyAlignment="1">
      <alignment horizontal="center" vertical="center"/>
    </xf>
    <xf numFmtId="164" fontId="9" fillId="7" borderId="13" xfId="0" applyNumberFormat="1" applyFont="1" applyFill="1" applyBorder="1" applyAlignment="1">
      <alignment horizontal="center"/>
    </xf>
    <xf numFmtId="164" fontId="9" fillId="7" borderId="26" xfId="0" applyNumberFormat="1" applyFont="1" applyFill="1" applyBorder="1" applyAlignment="1">
      <alignment horizontal="center"/>
    </xf>
    <xf numFmtId="0" fontId="9" fillId="7" borderId="25" xfId="0" applyFont="1" applyFill="1" applyBorder="1" applyAlignment="1">
      <alignment horizontal="center"/>
    </xf>
    <xf numFmtId="164" fontId="9" fillId="14" borderId="27" xfId="0" applyNumberFormat="1" applyFont="1" applyFill="1" applyBorder="1" applyAlignment="1">
      <alignment horizontal="center"/>
    </xf>
    <xf numFmtId="164" fontId="9" fillId="0" borderId="3" xfId="0" applyNumberFormat="1" applyFont="1" applyFill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2" borderId="39" xfId="0" applyFont="1" applyFill="1" applyBorder="1" applyAlignment="1">
      <alignment horizontal="center"/>
    </xf>
    <xf numFmtId="164" fontId="9" fillId="2" borderId="40" xfId="0" applyNumberFormat="1" applyFont="1" applyFill="1" applyBorder="1" applyAlignment="1">
      <alignment horizontal="center"/>
    </xf>
    <xf numFmtId="0" fontId="9" fillId="2" borderId="3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2" borderId="1" xfId="0" applyFont="1" applyFill="1" applyBorder="1" applyAlignment="1">
      <alignment horizontal="center"/>
    </xf>
    <xf numFmtId="16" fontId="1" fillId="4" borderId="1" xfId="0" applyNumberFormat="1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1" fontId="7" fillId="9" borderId="1" xfId="0" applyNumberFormat="1" applyFont="1" applyFill="1" applyBorder="1" applyAlignment="1">
      <alignment horizontal="center"/>
    </xf>
    <xf numFmtId="20" fontId="3" fillId="9" borderId="1" xfId="0" applyNumberFormat="1" applyFont="1" applyFill="1" applyBorder="1" applyAlignment="1">
      <alignment horizontal="center"/>
    </xf>
    <xf numFmtId="20" fontId="4" fillId="9" borderId="1" xfId="0" applyNumberFormat="1" applyFont="1" applyFill="1" applyBorder="1" applyAlignment="1">
      <alignment horizontal="center"/>
    </xf>
    <xf numFmtId="20" fontId="5" fillId="9" borderId="1" xfId="0" applyNumberFormat="1" applyFont="1" applyFill="1" applyBorder="1" applyAlignment="1">
      <alignment horizontal="center"/>
    </xf>
    <xf numFmtId="20" fontId="6" fillId="10" borderId="1" xfId="0" applyNumberFormat="1" applyFont="1" applyFill="1" applyBorder="1" applyAlignment="1">
      <alignment horizontal="center"/>
    </xf>
    <xf numFmtId="2" fontId="6" fillId="10" borderId="1" xfId="0" applyNumberFormat="1" applyFont="1" applyFill="1" applyBorder="1" applyAlignment="1">
      <alignment horizontal="center" vertical="center"/>
    </xf>
    <xf numFmtId="164" fontId="6" fillId="14" borderId="1" xfId="0" applyNumberFormat="1" applyFont="1" applyFill="1" applyBorder="1" applyAlignment="1">
      <alignment horizontal="center" vertical="center"/>
    </xf>
    <xf numFmtId="20" fontId="6" fillId="12" borderId="1" xfId="0" applyNumberFormat="1" applyFont="1" applyFill="1" applyBorder="1" applyAlignment="1">
      <alignment horizontal="center"/>
    </xf>
    <xf numFmtId="164" fontId="6" fillId="14" borderId="1" xfId="0" applyNumberFormat="1" applyFont="1" applyFill="1" applyBorder="1" applyAlignment="1">
      <alignment horizontal="center"/>
    </xf>
    <xf numFmtId="0" fontId="7" fillId="9" borderId="1" xfId="0" applyNumberFormat="1" applyFont="1" applyFill="1" applyBorder="1" applyAlignment="1">
      <alignment horizontal="center"/>
    </xf>
    <xf numFmtId="20" fontId="1" fillId="11" borderId="1" xfId="0" applyNumberFormat="1" applyFont="1" applyFill="1" applyBorder="1" applyAlignment="1">
      <alignment horizontal="center"/>
    </xf>
    <xf numFmtId="0" fontId="9" fillId="4" borderId="42" xfId="0" applyFont="1" applyFill="1" applyBorder="1"/>
    <xf numFmtId="0" fontId="9" fillId="4" borderId="43" xfId="0" applyFont="1" applyFill="1" applyBorder="1" applyAlignment="1">
      <alignment horizontal="center"/>
    </xf>
    <xf numFmtId="0" fontId="9" fillId="4" borderId="44" xfId="0" applyFont="1" applyFill="1" applyBorder="1"/>
    <xf numFmtId="0" fontId="9" fillId="4" borderId="45" xfId="0" applyFont="1" applyFill="1" applyBorder="1" applyAlignment="1">
      <alignment horizontal="center"/>
    </xf>
    <xf numFmtId="0" fontId="9" fillId="4" borderId="46" xfId="0" applyFont="1" applyFill="1" applyBorder="1" applyAlignment="1">
      <alignment horizontal="center"/>
    </xf>
    <xf numFmtId="164" fontId="9" fillId="4" borderId="47" xfId="0" applyNumberFormat="1" applyFont="1" applyFill="1" applyBorder="1" applyAlignment="1">
      <alignment horizontal="center"/>
    </xf>
    <xf numFmtId="0" fontId="9" fillId="4" borderId="48" xfId="0" applyFont="1" applyFill="1" applyBorder="1" applyAlignment="1">
      <alignment horizontal="center"/>
    </xf>
    <xf numFmtId="164" fontId="9" fillId="4" borderId="49" xfId="0" applyNumberFormat="1" applyFont="1" applyFill="1" applyBorder="1" applyAlignment="1">
      <alignment horizontal="center"/>
    </xf>
    <xf numFmtId="164" fontId="9" fillId="4" borderId="50" xfId="0" applyNumberFormat="1" applyFont="1" applyFill="1" applyBorder="1" applyAlignment="1">
      <alignment horizontal="center"/>
    </xf>
    <xf numFmtId="164" fontId="9" fillId="4" borderId="51" xfId="0" applyNumberFormat="1" applyFont="1" applyFill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0" fontId="0" fillId="2" borderId="18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16" fontId="9" fillId="0" borderId="10" xfId="0" applyNumberFormat="1" applyFont="1" applyFill="1" applyBorder="1" applyAlignment="1">
      <alignment horizontal="center"/>
    </xf>
    <xf numFmtId="16" fontId="9" fillId="0" borderId="41" xfId="0" applyNumberFormat="1" applyFont="1" applyFill="1" applyBorder="1" applyAlignment="1">
      <alignment horizontal="center"/>
    </xf>
    <xf numFmtId="165" fontId="9" fillId="0" borderId="10" xfId="0" applyNumberFormat="1" applyFont="1" applyFill="1" applyBorder="1" applyAlignment="1">
      <alignment horizontal="center"/>
    </xf>
    <xf numFmtId="0" fontId="9" fillId="17" borderId="21" xfId="0" applyFont="1" applyFill="1" applyBorder="1" applyAlignment="1">
      <alignment horizontal="center"/>
    </xf>
    <xf numFmtId="164" fontId="9" fillId="9" borderId="28" xfId="0" applyNumberFormat="1" applyFont="1" applyFill="1" applyBorder="1" applyAlignment="1">
      <alignment horizontal="center"/>
    </xf>
    <xf numFmtId="20" fontId="9" fillId="9" borderId="2" xfId="0" applyNumberFormat="1" applyFont="1" applyFill="1" applyBorder="1" applyAlignment="1">
      <alignment horizontal="center"/>
    </xf>
    <xf numFmtId="164" fontId="9" fillId="9" borderId="2" xfId="0" applyNumberFormat="1" applyFont="1" applyFill="1" applyBorder="1" applyAlignment="1">
      <alignment horizontal="center"/>
    </xf>
    <xf numFmtId="0" fontId="9" fillId="5" borderId="52" xfId="0" applyFont="1" applyFill="1" applyBorder="1" applyAlignment="1">
      <alignment horizontal="center"/>
    </xf>
    <xf numFmtId="0" fontId="9" fillId="5" borderId="53" xfId="0" applyFont="1" applyFill="1" applyBorder="1" applyAlignment="1">
      <alignment horizontal="center"/>
    </xf>
    <xf numFmtId="164" fontId="9" fillId="17" borderId="22" xfId="0" applyNumberFormat="1" applyFont="1" applyFill="1" applyBorder="1" applyAlignment="1">
      <alignment horizontal="center"/>
    </xf>
    <xf numFmtId="0" fontId="10" fillId="17" borderId="13" xfId="0" applyFont="1" applyFill="1" applyBorder="1" applyAlignment="1">
      <alignment horizontal="center"/>
    </xf>
    <xf numFmtId="0" fontId="0" fillId="17" borderId="25" xfId="0" applyFont="1" applyFill="1" applyBorder="1" applyAlignment="1">
      <alignment horizontal="center"/>
    </xf>
    <xf numFmtId="164" fontId="10" fillId="17" borderId="26" xfId="0" applyNumberFormat="1" applyFont="1" applyFill="1" applyBorder="1" applyAlignment="1">
      <alignment horizontal="center"/>
    </xf>
    <xf numFmtId="164" fontId="9" fillId="17" borderId="8" xfId="0" applyNumberFormat="1" applyFont="1" applyFill="1" applyBorder="1" applyAlignment="1">
      <alignment horizontal="center"/>
    </xf>
    <xf numFmtId="0" fontId="0" fillId="5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705300"/>
      <color rgb="FFA7E8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39"/>
  <sheetViews>
    <sheetView tabSelected="1" zoomScale="75" zoomScaleNormal="75" workbookViewId="0">
      <selection activeCell="E18" sqref="E18"/>
    </sheetView>
  </sheetViews>
  <sheetFormatPr baseColWidth="10" defaultColWidth="11.453125" defaultRowHeight="14.5"/>
  <cols>
    <col min="1" max="1" width="6.36328125" style="18" customWidth="1"/>
    <col min="2" max="2" width="8.54296875" style="18" customWidth="1"/>
    <col min="3" max="3" width="14.54296875" style="18" customWidth="1"/>
    <col min="4" max="4" width="15.36328125" style="18" customWidth="1"/>
    <col min="5" max="5" width="13.6328125" style="18" customWidth="1"/>
    <col min="6" max="6" width="16.36328125" style="18" customWidth="1"/>
    <col min="7" max="7" width="9.54296875" style="18" customWidth="1"/>
    <col min="8" max="8" width="16.6328125" style="18" customWidth="1"/>
    <col min="9" max="9" width="11.453125" style="18"/>
    <col min="10" max="10" width="6.81640625" style="18" customWidth="1"/>
    <col min="11" max="11" width="15.54296875" style="18" customWidth="1"/>
    <col min="12" max="13" width="11.453125" style="18"/>
    <col min="14" max="14" width="28" style="18" customWidth="1"/>
    <col min="15" max="15" width="11.453125" style="18"/>
    <col min="16" max="16" width="9.36328125" style="18" customWidth="1"/>
    <col min="17" max="17" width="9.08984375" style="18" customWidth="1"/>
    <col min="18" max="16384" width="11.453125" style="18"/>
  </cols>
  <sheetData>
    <row r="1" spans="2:19" ht="15" thickBot="1">
      <c r="L1" s="19"/>
    </row>
    <row r="2" spans="2:19" ht="15" thickBot="1">
      <c r="B2" s="20"/>
      <c r="C2" s="21"/>
      <c r="D2" s="22" t="s">
        <v>81</v>
      </c>
      <c r="E2" s="140">
        <v>66.125</v>
      </c>
      <c r="F2" s="139" t="s">
        <v>44</v>
      </c>
      <c r="G2" s="145">
        <f>SUM(travail!M3:M366)+O34</f>
        <v>101.33333333333368</v>
      </c>
      <c r="H2" s="143" t="s">
        <v>67</v>
      </c>
      <c r="I2" s="23">
        <f>SUM(travail!H3:H366)</f>
        <v>140</v>
      </c>
      <c r="K2" s="24" t="s">
        <v>45</v>
      </c>
      <c r="L2" s="25">
        <v>2022</v>
      </c>
      <c r="M2" s="26"/>
      <c r="N2" s="134" t="s">
        <v>1</v>
      </c>
      <c r="O2" s="135" t="s">
        <v>83</v>
      </c>
      <c r="P2" s="24" t="s">
        <v>66</v>
      </c>
      <c r="R2" s="27" t="s">
        <v>37</v>
      </c>
      <c r="S2" s="28"/>
    </row>
    <row r="3" spans="2:19" ht="15" thickBot="1">
      <c r="B3" s="29"/>
      <c r="C3" s="30"/>
      <c r="D3" s="31" t="s">
        <v>13</v>
      </c>
      <c r="E3" s="141">
        <v>0.41666666666666669</v>
      </c>
      <c r="F3" s="146" t="s">
        <v>43</v>
      </c>
      <c r="G3" s="148">
        <f>G2-M3</f>
        <v>91.861111111111455</v>
      </c>
      <c r="H3" s="144" t="s">
        <v>68</v>
      </c>
      <c r="I3" s="34">
        <f>SUM(travail!D3:D367)</f>
        <v>38</v>
      </c>
      <c r="K3" s="35"/>
      <c r="L3" s="36" t="s">
        <v>24</v>
      </c>
      <c r="M3" s="37">
        <f>SUM(I4*E4)+O34</f>
        <v>9.4722222222222214</v>
      </c>
      <c r="N3" s="138"/>
      <c r="O3" s="38"/>
      <c r="P3" s="133"/>
      <c r="R3" s="40" t="s">
        <v>1</v>
      </c>
      <c r="S3" s="41" t="s">
        <v>76</v>
      </c>
    </row>
    <row r="4" spans="2:19" ht="15" thickBot="1">
      <c r="B4" s="29"/>
      <c r="C4" s="30"/>
      <c r="D4" s="42" t="s">
        <v>20</v>
      </c>
      <c r="E4" s="142">
        <v>0.30555555555555552</v>
      </c>
      <c r="F4" s="147" t="s">
        <v>84</v>
      </c>
      <c r="G4" s="149">
        <f>G3-E2</f>
        <v>25.736111111111455</v>
      </c>
      <c r="H4" s="144" t="s">
        <v>69</v>
      </c>
      <c r="I4" s="44">
        <f>SUM(travail!C3:C366)+P34</f>
        <v>31</v>
      </c>
      <c r="K4" s="45"/>
      <c r="L4" s="46" t="s">
        <v>21</v>
      </c>
      <c r="M4" s="47">
        <f>E11-M3</f>
        <v>0.65277777777777857</v>
      </c>
      <c r="N4" s="136"/>
      <c r="O4" s="38"/>
      <c r="P4" s="39"/>
      <c r="R4" s="48"/>
      <c r="S4" s="49">
        <v>1</v>
      </c>
    </row>
    <row r="5" spans="2:19">
      <c r="B5" s="29"/>
      <c r="C5" s="30"/>
      <c r="D5" s="42" t="s">
        <v>14</v>
      </c>
      <c r="E5" s="32">
        <v>0.41666666666666669</v>
      </c>
      <c r="H5" s="150" t="s">
        <v>72</v>
      </c>
      <c r="I5" s="44">
        <f>SUM(travail!E3:E366)</f>
        <v>0</v>
      </c>
      <c r="K5" s="50"/>
      <c r="N5" s="136"/>
      <c r="O5" s="38"/>
      <c r="P5" s="39"/>
      <c r="R5" s="48"/>
      <c r="S5" s="51">
        <v>2</v>
      </c>
    </row>
    <row r="6" spans="2:19">
      <c r="B6" s="29"/>
      <c r="C6" s="30"/>
      <c r="D6" s="42" t="s">
        <v>16</v>
      </c>
      <c r="E6" s="32">
        <v>0.45833333333333331</v>
      </c>
      <c r="H6" s="33" t="s">
        <v>70</v>
      </c>
      <c r="I6" s="44">
        <f>SUM(travail!F3:F366)</f>
        <v>9</v>
      </c>
      <c r="J6" s="52"/>
      <c r="K6" s="52"/>
      <c r="L6" s="53"/>
      <c r="M6" s="52"/>
      <c r="N6" s="136"/>
      <c r="O6" s="38"/>
      <c r="P6" s="39"/>
      <c r="R6" s="48"/>
      <c r="S6" s="51">
        <v>3</v>
      </c>
    </row>
    <row r="7" spans="2:19" ht="15" thickBot="1">
      <c r="B7" s="29"/>
      <c r="C7" s="30"/>
      <c r="D7" s="42" t="s">
        <v>18</v>
      </c>
      <c r="E7" s="43">
        <v>1.5</v>
      </c>
      <c r="H7" s="54" t="s">
        <v>71</v>
      </c>
      <c r="I7" s="55">
        <f>SUM(travail!G3:G366)</f>
        <v>0</v>
      </c>
      <c r="J7" s="52"/>
      <c r="M7" s="56"/>
      <c r="N7" s="136"/>
      <c r="O7" s="38"/>
      <c r="P7" s="39"/>
      <c r="R7" s="57"/>
      <c r="S7" s="58"/>
    </row>
    <row r="8" spans="2:19">
      <c r="B8" s="29"/>
      <c r="C8" s="30"/>
      <c r="D8" s="42" t="s">
        <v>10</v>
      </c>
      <c r="E8" s="43">
        <v>2</v>
      </c>
      <c r="H8" s="50"/>
      <c r="I8" s="59"/>
      <c r="N8" s="136"/>
      <c r="O8" s="38"/>
      <c r="P8" s="39"/>
      <c r="R8" s="57"/>
      <c r="S8" s="58"/>
    </row>
    <row r="9" spans="2:19" ht="15" thickBot="1">
      <c r="B9" s="29"/>
      <c r="C9" s="30"/>
      <c r="D9" s="42" t="s">
        <v>11</v>
      </c>
      <c r="E9" s="43">
        <v>1.4583333333333333</v>
      </c>
      <c r="I9" s="60"/>
      <c r="N9" s="136"/>
      <c r="O9" s="38"/>
      <c r="P9" s="39"/>
      <c r="R9" s="57"/>
      <c r="S9" s="58"/>
    </row>
    <row r="10" spans="2:19" ht="15" thickBot="1">
      <c r="B10" s="29"/>
      <c r="C10" s="30"/>
      <c r="D10" s="42" t="s">
        <v>12</v>
      </c>
      <c r="E10" s="43">
        <v>1.0416666666666667</v>
      </c>
      <c r="G10" s="61"/>
      <c r="H10" s="62" t="s">
        <v>82</v>
      </c>
      <c r="I10" s="47">
        <f>IF(G3-E2&lt;0,0,G3-E2)</f>
        <v>25.736111111111455</v>
      </c>
      <c r="N10" s="136"/>
      <c r="O10" s="38"/>
      <c r="P10" s="39"/>
      <c r="R10" s="63" t="s">
        <v>1</v>
      </c>
      <c r="S10" s="58"/>
    </row>
    <row r="11" spans="2:19" ht="15" thickBot="1">
      <c r="B11" s="29"/>
      <c r="C11" s="30"/>
      <c r="D11" s="42" t="s">
        <v>40</v>
      </c>
      <c r="E11" s="43">
        <v>10.125</v>
      </c>
      <c r="G11" s="64"/>
      <c r="H11" s="65" t="s">
        <v>50</v>
      </c>
      <c r="I11" s="47">
        <f>SUM(travail!O3:O366)</f>
        <v>12.527777777777771</v>
      </c>
      <c r="N11" s="136"/>
      <c r="O11" s="38"/>
      <c r="P11" s="39"/>
      <c r="R11" s="48"/>
      <c r="S11" s="66">
        <v>1</v>
      </c>
    </row>
    <row r="12" spans="2:19" ht="15" thickBot="1">
      <c r="B12" s="29"/>
      <c r="C12" s="30"/>
      <c r="D12" s="67" t="s">
        <v>41</v>
      </c>
      <c r="E12" s="43">
        <v>5.2083333333333336E-2</v>
      </c>
      <c r="G12" s="64"/>
      <c r="H12" s="65" t="s">
        <v>51</v>
      </c>
      <c r="I12" s="47">
        <f>SUM(travail!R3:R366)</f>
        <v>0</v>
      </c>
      <c r="L12" s="68"/>
      <c r="N12" s="136"/>
      <c r="O12" s="38"/>
      <c r="P12" s="39"/>
      <c r="R12" s="48"/>
      <c r="S12" s="66">
        <v>2</v>
      </c>
    </row>
    <row r="13" spans="2:19" ht="15" thickBot="1">
      <c r="B13" s="29"/>
      <c r="C13" s="30"/>
      <c r="D13" s="42" t="s">
        <v>42</v>
      </c>
      <c r="E13" s="43">
        <v>6.25E-2</v>
      </c>
      <c r="G13" s="64"/>
      <c r="H13" s="65" t="s">
        <v>54</v>
      </c>
      <c r="I13" s="47">
        <f>SUM(travail!W3:W366)</f>
        <v>8.0555555555555571</v>
      </c>
      <c r="M13" s="50"/>
      <c r="N13" s="136"/>
      <c r="O13" s="38"/>
      <c r="P13" s="39"/>
      <c r="R13" s="48"/>
      <c r="S13" s="66">
        <v>3</v>
      </c>
    </row>
    <row r="14" spans="2:19" ht="15" thickBot="1">
      <c r="B14" s="29"/>
      <c r="C14" s="30"/>
      <c r="D14" s="42" t="s">
        <v>73</v>
      </c>
      <c r="E14" s="69">
        <v>21</v>
      </c>
      <c r="G14" s="70"/>
      <c r="H14" s="71" t="s">
        <v>53</v>
      </c>
      <c r="I14" s="47">
        <f>SUM(K18:K29)</f>
        <v>7.1527777777777777</v>
      </c>
      <c r="L14" s="60"/>
      <c r="N14" s="136"/>
      <c r="O14" s="38"/>
      <c r="P14" s="39"/>
      <c r="R14" s="48"/>
      <c r="S14" s="66">
        <v>4</v>
      </c>
    </row>
    <row r="15" spans="2:19">
      <c r="B15" s="29"/>
      <c r="C15" s="30"/>
      <c r="D15" s="42" t="s">
        <v>15</v>
      </c>
      <c r="E15" s="43">
        <v>0.10416666666666667</v>
      </c>
      <c r="G15" s="52"/>
      <c r="H15" s="72"/>
      <c r="I15" s="73"/>
      <c r="N15" s="136"/>
      <c r="O15" s="38"/>
      <c r="P15" s="39"/>
      <c r="R15" s="48"/>
      <c r="S15" s="66">
        <v>5</v>
      </c>
    </row>
    <row r="16" spans="2:19" ht="15" thickBot="1">
      <c r="B16" s="29"/>
      <c r="C16" s="30"/>
      <c r="D16" s="42" t="s">
        <v>17</v>
      </c>
      <c r="E16" s="74">
        <v>8.3333333333333329E-2</v>
      </c>
      <c r="N16" s="136"/>
      <c r="O16" s="38"/>
      <c r="P16" s="39"/>
      <c r="R16" s="48"/>
      <c r="S16" s="66">
        <v>6</v>
      </c>
    </row>
    <row r="17" spans="1:22" ht="15" thickBot="1">
      <c r="B17" s="29"/>
      <c r="C17" s="30"/>
      <c r="D17" s="30" t="s">
        <v>61</v>
      </c>
      <c r="E17" s="75">
        <v>8.3333333333333329E-2</v>
      </c>
      <c r="H17" s="123"/>
      <c r="I17" s="124" t="s">
        <v>38</v>
      </c>
      <c r="J17" s="124" t="s">
        <v>39</v>
      </c>
      <c r="K17" s="125"/>
      <c r="L17" s="126" t="s">
        <v>52</v>
      </c>
      <c r="N17" s="136"/>
      <c r="O17" s="38"/>
      <c r="P17" s="39"/>
      <c r="R17" s="48"/>
      <c r="S17" s="66">
        <v>7</v>
      </c>
    </row>
    <row r="18" spans="1:22" ht="15" thickBot="1">
      <c r="B18" s="76"/>
      <c r="C18" s="77"/>
      <c r="D18" s="78" t="s">
        <v>80</v>
      </c>
      <c r="E18" s="79">
        <v>15.130555555555556</v>
      </c>
      <c r="H18" s="127" t="s">
        <v>25</v>
      </c>
      <c r="I18" s="80"/>
      <c r="J18" s="81" t="str">
        <f>IF(I18&lt;=E$10,"","Faux")</f>
        <v/>
      </c>
      <c r="K18" s="47">
        <f t="shared" ref="K18:K29" si="0">IF(SUM(I18-E$10)&lt;0,0,SUM(I18-E$10))</f>
        <v>0</v>
      </c>
      <c r="L18" s="128">
        <f t="shared" ref="L18:L29" si="1">IF(I18&lt;0.625,I18*$E$12,(0.583333*$E$12)+(I18-0.583333)*$E$13)*24</f>
        <v>0</v>
      </c>
      <c r="N18" s="136"/>
      <c r="O18" s="38"/>
      <c r="P18" s="39"/>
      <c r="R18" s="48"/>
      <c r="S18" s="66">
        <v>8</v>
      </c>
    </row>
    <row r="19" spans="1:22" ht="15" thickBot="1">
      <c r="A19" s="52"/>
      <c r="B19" s="52"/>
      <c r="C19" s="82"/>
      <c r="D19" s="83"/>
      <c r="E19" s="52"/>
      <c r="H19" s="127" t="s">
        <v>26</v>
      </c>
      <c r="I19" s="80"/>
      <c r="J19" s="81" t="str">
        <f t="shared" ref="J19:J29" si="2">IF(I19&lt;=E$10,"","Faux")</f>
        <v/>
      </c>
      <c r="K19" s="47">
        <f t="shared" si="0"/>
        <v>0</v>
      </c>
      <c r="L19" s="128">
        <f t="shared" si="1"/>
        <v>0</v>
      </c>
      <c r="N19" s="136"/>
      <c r="O19" s="38"/>
      <c r="P19" s="39"/>
      <c r="R19" s="48"/>
      <c r="S19" s="66">
        <v>9</v>
      </c>
    </row>
    <row r="20" spans="1:22" ht="15" thickBot="1">
      <c r="B20" s="52"/>
      <c r="C20" s="52"/>
      <c r="D20" s="52"/>
      <c r="H20" s="127" t="s">
        <v>27</v>
      </c>
      <c r="I20" s="80"/>
      <c r="J20" s="81" t="str">
        <f t="shared" si="2"/>
        <v/>
      </c>
      <c r="K20" s="47">
        <f t="shared" si="0"/>
        <v>0</v>
      </c>
      <c r="L20" s="128">
        <f t="shared" si="1"/>
        <v>0</v>
      </c>
      <c r="N20" s="136"/>
      <c r="O20" s="38"/>
      <c r="P20" s="39"/>
      <c r="R20" s="48"/>
      <c r="S20" s="66">
        <v>10</v>
      </c>
    </row>
    <row r="21" spans="1:22" ht="15" thickBot="1">
      <c r="B21" s="52"/>
      <c r="C21" s="52"/>
      <c r="H21" s="127" t="s">
        <v>28</v>
      </c>
      <c r="I21" s="80"/>
      <c r="J21" s="81" t="str">
        <f t="shared" si="2"/>
        <v/>
      </c>
      <c r="K21" s="47">
        <f t="shared" si="0"/>
        <v>0</v>
      </c>
      <c r="L21" s="128">
        <f t="shared" si="1"/>
        <v>0</v>
      </c>
      <c r="N21" s="136"/>
      <c r="O21" s="38"/>
      <c r="P21" s="39"/>
      <c r="R21" s="48"/>
      <c r="S21" s="66">
        <v>11</v>
      </c>
      <c r="V21" s="86"/>
    </row>
    <row r="22" spans="1:22" ht="15" thickBot="1">
      <c r="B22" s="52"/>
      <c r="C22" s="52"/>
      <c r="D22" s="52"/>
      <c r="H22" s="127" t="s">
        <v>29</v>
      </c>
      <c r="I22" s="80"/>
      <c r="J22" s="81" t="str">
        <f t="shared" si="2"/>
        <v/>
      </c>
      <c r="K22" s="47">
        <f t="shared" si="0"/>
        <v>0</v>
      </c>
      <c r="L22" s="128">
        <f t="shared" si="1"/>
        <v>0</v>
      </c>
      <c r="N22" s="136"/>
      <c r="O22" s="38"/>
      <c r="P22" s="39"/>
      <c r="R22" s="89"/>
      <c r="S22" s="90"/>
      <c r="V22" s="91"/>
    </row>
    <row r="23" spans="1:22" ht="15" thickBot="1">
      <c r="B23" s="52"/>
      <c r="H23" s="127" t="s">
        <v>30</v>
      </c>
      <c r="I23" s="80"/>
      <c r="J23" s="81" t="str">
        <f t="shared" si="2"/>
        <v/>
      </c>
      <c r="K23" s="47">
        <f t="shared" si="0"/>
        <v>0</v>
      </c>
      <c r="L23" s="128">
        <f t="shared" si="1"/>
        <v>0</v>
      </c>
      <c r="N23" s="136"/>
      <c r="O23" s="38"/>
      <c r="P23" s="39"/>
      <c r="V23" s="91"/>
    </row>
    <row r="24" spans="1:22" ht="15" thickBot="1">
      <c r="B24" s="52"/>
      <c r="H24" s="127" t="s">
        <v>31</v>
      </c>
      <c r="I24" s="80"/>
      <c r="J24" s="81" t="str">
        <f t="shared" si="2"/>
        <v/>
      </c>
      <c r="K24" s="47">
        <f t="shared" si="0"/>
        <v>0</v>
      </c>
      <c r="L24" s="128">
        <f t="shared" si="1"/>
        <v>0</v>
      </c>
      <c r="N24" s="136"/>
      <c r="O24" s="38"/>
      <c r="P24" s="39"/>
    </row>
    <row r="25" spans="1:22" ht="15" thickBot="1">
      <c r="B25" s="52"/>
      <c r="C25" s="52"/>
      <c r="D25" s="50"/>
      <c r="H25" s="127" t="s">
        <v>32</v>
      </c>
      <c r="I25" s="80"/>
      <c r="J25" s="81" t="str">
        <f t="shared" si="2"/>
        <v/>
      </c>
      <c r="K25" s="47">
        <f t="shared" si="0"/>
        <v>0</v>
      </c>
      <c r="L25" s="128">
        <f t="shared" si="1"/>
        <v>0</v>
      </c>
      <c r="N25" s="136"/>
      <c r="O25" s="38"/>
      <c r="P25" s="39"/>
    </row>
    <row r="26" spans="1:22" ht="15" thickBot="1">
      <c r="B26" s="53"/>
      <c r="C26" s="53"/>
      <c r="D26" s="53"/>
      <c r="G26" s="52"/>
      <c r="H26" s="127" t="s">
        <v>33</v>
      </c>
      <c r="I26" s="80"/>
      <c r="J26" s="81" t="str">
        <f t="shared" si="2"/>
        <v/>
      </c>
      <c r="K26" s="47">
        <f t="shared" si="0"/>
        <v>0</v>
      </c>
      <c r="L26" s="128">
        <f t="shared" si="1"/>
        <v>0</v>
      </c>
      <c r="N26" s="136"/>
      <c r="O26" s="38"/>
      <c r="P26" s="39"/>
    </row>
    <row r="27" spans="1:22" ht="15" thickBot="1">
      <c r="G27" s="83"/>
      <c r="H27" s="127" t="s">
        <v>34</v>
      </c>
      <c r="I27" s="80">
        <f>SUM(travail!T276:T306)</f>
        <v>2.4444444444444446</v>
      </c>
      <c r="J27" s="81" t="str">
        <f t="shared" si="2"/>
        <v>Faux</v>
      </c>
      <c r="K27" s="47">
        <f t="shared" si="0"/>
        <v>1.4027777777777779</v>
      </c>
      <c r="L27" s="128">
        <f t="shared" si="1"/>
        <v>3.520833416666667</v>
      </c>
      <c r="N27" s="136"/>
      <c r="O27" s="38"/>
      <c r="P27" s="39"/>
      <c r="U27" s="86"/>
    </row>
    <row r="28" spans="1:22" ht="15" thickBot="1">
      <c r="H28" s="127" t="s">
        <v>35</v>
      </c>
      <c r="I28" s="80">
        <f>SUM(travail!T307:T336)</f>
        <v>1.5277777777777781</v>
      </c>
      <c r="J28" s="81" t="str">
        <f t="shared" si="2"/>
        <v>Faux</v>
      </c>
      <c r="K28" s="47">
        <f t="shared" si="0"/>
        <v>0.48611111111111138</v>
      </c>
      <c r="L28" s="128">
        <f t="shared" si="1"/>
        <v>2.145833416666667</v>
      </c>
      <c r="N28" s="136"/>
      <c r="O28" s="38"/>
      <c r="P28" s="39"/>
    </row>
    <row r="29" spans="1:22" ht="15" thickBot="1">
      <c r="H29" s="129" t="s">
        <v>36</v>
      </c>
      <c r="I29" s="130">
        <f>SUM(travail!T336:T366)</f>
        <v>6.3055555555555554</v>
      </c>
      <c r="J29" s="131" t="str">
        <f t="shared" si="2"/>
        <v>Faux</v>
      </c>
      <c r="K29" s="96">
        <f t="shared" si="0"/>
        <v>5.2638888888888884</v>
      </c>
      <c r="L29" s="132">
        <f t="shared" si="1"/>
        <v>9.3125000833333331</v>
      </c>
      <c r="N29" s="136"/>
      <c r="O29" s="38"/>
      <c r="P29" s="39"/>
    </row>
    <row r="30" spans="1:22" ht="15" thickBot="1">
      <c r="N30" s="136"/>
      <c r="O30" s="38"/>
      <c r="P30" s="39"/>
    </row>
    <row r="31" spans="1:22">
      <c r="H31" s="84"/>
      <c r="I31" s="85" t="s">
        <v>48</v>
      </c>
      <c r="N31" s="136"/>
      <c r="O31" s="38"/>
      <c r="P31" s="39"/>
    </row>
    <row r="32" spans="1:22">
      <c r="F32" s="86"/>
      <c r="H32" s="87" t="s">
        <v>46</v>
      </c>
      <c r="I32" s="88">
        <f>SUM(L18:L29)</f>
        <v>14.979166916666667</v>
      </c>
      <c r="N32" s="136"/>
      <c r="O32" s="38"/>
      <c r="P32" s="39"/>
    </row>
    <row r="33" spans="8:16" ht="15" thickBot="1">
      <c r="H33" s="87" t="s">
        <v>47</v>
      </c>
      <c r="I33" s="92">
        <f>SUM(travail!AD3:AD366)*E15*24</f>
        <v>0</v>
      </c>
      <c r="N33" s="137"/>
      <c r="O33" s="97"/>
      <c r="P33" s="98"/>
    </row>
    <row r="34" spans="8:16" ht="15" thickBot="1">
      <c r="H34" s="87" t="s">
        <v>5</v>
      </c>
      <c r="I34" s="88">
        <f>SUM(travail!AE3:AE366)*E16*24</f>
        <v>0</v>
      </c>
      <c r="N34" s="99" t="s">
        <v>19</v>
      </c>
      <c r="O34" s="100">
        <f>SUM(O3:O16)</f>
        <v>0</v>
      </c>
      <c r="P34" s="101">
        <f>SUM(P3:P33)</f>
        <v>0</v>
      </c>
    </row>
    <row r="35" spans="8:16">
      <c r="H35" s="87" t="s">
        <v>62</v>
      </c>
      <c r="I35" s="88">
        <f>SUM(travail!AF3:AF366)*E17*24</f>
        <v>0</v>
      </c>
    </row>
    <row r="36" spans="8:16">
      <c r="H36" s="87" t="s">
        <v>79</v>
      </c>
      <c r="I36" s="88">
        <f>SUM(E18)</f>
        <v>15.130555555555556</v>
      </c>
    </row>
    <row r="37" spans="8:16">
      <c r="H37" s="93" t="s">
        <v>49</v>
      </c>
      <c r="I37" s="88">
        <f>SUM(I32:I36)</f>
        <v>30.109722472222224</v>
      </c>
    </row>
    <row r="38" spans="8:16" ht="15" thickBot="1">
      <c r="H38" s="87"/>
      <c r="I38" s="94">
        <f>SUM(I3*E4)</f>
        <v>11.611111111111111</v>
      </c>
    </row>
    <row r="39" spans="8:16" ht="15" thickBot="1">
      <c r="H39" s="95" t="s">
        <v>65</v>
      </c>
      <c r="I39" s="47">
        <f>I37-I38</f>
        <v>18.498611361111113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F367"/>
  <sheetViews>
    <sheetView topLeftCell="A127" zoomScale="75" zoomScaleNormal="75" workbookViewId="0">
      <selection activeCell="Y54" sqref="Y54"/>
    </sheetView>
  </sheetViews>
  <sheetFormatPr baseColWidth="10" defaultColWidth="11.54296875" defaultRowHeight="14.5"/>
  <cols>
    <col min="1" max="1" width="11.54296875" style="2"/>
    <col min="2" max="2" width="8.36328125" style="2" customWidth="1"/>
    <col min="3" max="8" width="4.6328125" style="2" customWidth="1"/>
    <col min="9" max="11" width="8.6328125" style="2" customWidth="1"/>
    <col min="12" max="12" width="4.6328125" style="2" customWidth="1"/>
    <col min="13" max="13" width="8.6328125" style="2" customWidth="1"/>
    <col min="14" max="14" width="6.81640625" style="2" customWidth="1"/>
    <col min="15" max="15" width="6.6328125" style="2" customWidth="1"/>
    <col min="16" max="16" width="9.453125" style="2" customWidth="1"/>
    <col min="17" max="17" width="6.81640625" style="2" customWidth="1"/>
    <col min="18" max="18" width="6.6328125" style="2" customWidth="1"/>
    <col min="19" max="19" width="7.6328125" style="2" customWidth="1"/>
    <col min="20" max="20" width="8.54296875" style="2" customWidth="1"/>
    <col min="21" max="21" width="10.90625" style="2" customWidth="1"/>
    <col min="22" max="22" width="6.81640625" style="2" customWidth="1"/>
    <col min="23" max="23" width="6.6328125" style="2" customWidth="1"/>
    <col min="24" max="24" width="11.6328125" style="1" customWidth="1"/>
    <col min="28" max="28" width="17.453125" style="2" customWidth="1"/>
    <col min="29" max="29" width="11.54296875" style="2"/>
    <col min="30" max="30" width="8.6328125" style="2" customWidth="1"/>
    <col min="31" max="31" width="7.6328125" style="2" customWidth="1"/>
    <col min="32" max="32" width="9" style="2" customWidth="1"/>
    <col min="33" max="16384" width="11.54296875" style="2"/>
  </cols>
  <sheetData>
    <row r="1" spans="1:32">
      <c r="A1" s="1">
        <v>2022</v>
      </c>
    </row>
    <row r="2" spans="1:32">
      <c r="A2" s="102" t="s">
        <v>2</v>
      </c>
      <c r="B2" s="102" t="s">
        <v>1</v>
      </c>
      <c r="C2" s="103" t="s">
        <v>22</v>
      </c>
      <c r="D2" s="104" t="s">
        <v>23</v>
      </c>
      <c r="E2" s="103" t="s">
        <v>37</v>
      </c>
      <c r="F2" s="103" t="s">
        <v>59</v>
      </c>
      <c r="G2" s="103" t="s">
        <v>60</v>
      </c>
      <c r="H2" s="103" t="s">
        <v>66</v>
      </c>
      <c r="I2" s="105" t="s">
        <v>75</v>
      </c>
      <c r="J2" s="106" t="s">
        <v>0</v>
      </c>
      <c r="K2" s="107" t="s">
        <v>74</v>
      </c>
      <c r="L2" s="3"/>
      <c r="M2" s="108" t="s">
        <v>55</v>
      </c>
      <c r="N2" s="108" t="s">
        <v>39</v>
      </c>
      <c r="O2" s="108"/>
      <c r="P2" s="109" t="s">
        <v>56</v>
      </c>
      <c r="Q2" s="109" t="s">
        <v>39</v>
      </c>
      <c r="R2" s="109"/>
      <c r="S2" s="4"/>
      <c r="T2" s="4" t="s">
        <v>77</v>
      </c>
      <c r="U2" s="4" t="s">
        <v>57</v>
      </c>
      <c r="V2" s="4" t="s">
        <v>39</v>
      </c>
      <c r="W2" s="5"/>
      <c r="X2" s="4" t="s">
        <v>58</v>
      </c>
      <c r="AD2" s="6" t="s">
        <v>64</v>
      </c>
      <c r="AE2" s="7" t="s">
        <v>63</v>
      </c>
      <c r="AF2" s="8" t="s">
        <v>78</v>
      </c>
    </row>
    <row r="3" spans="1:32">
      <c r="A3" s="102" t="s">
        <v>5</v>
      </c>
      <c r="B3" s="110">
        <v>41274</v>
      </c>
      <c r="C3" s="111"/>
      <c r="D3" s="112"/>
      <c r="E3" s="111"/>
      <c r="F3" s="111"/>
      <c r="G3" s="111"/>
      <c r="H3" s="111"/>
      <c r="I3" s="113"/>
      <c r="J3" s="114"/>
      <c r="K3" s="115"/>
      <c r="L3" s="9">
        <f t="shared" ref="L3:L65" si="0">C3+D3+E3+F3+G3+H3</f>
        <v>0</v>
      </c>
      <c r="M3" s="116">
        <f>K3-I3+IF(I3&gt;K3,1)-J3+(E3*base!E$4)+(D3*base!E$4)+(C3*base!E$4)+(F3*base!E$4)</f>
        <v>0</v>
      </c>
      <c r="N3" s="117" t="str">
        <f>IF(M3&lt;=base!E$5,"","Faux")</f>
        <v/>
      </c>
      <c r="O3" s="118">
        <f>IF(SUM(M3-base!E$5)&lt;0,0,SUM(M3-base!E$5))</f>
        <v>0</v>
      </c>
      <c r="P3" s="119">
        <f t="shared" ref="P3:P64" si="1">K3-I3+IF(I3&gt;K3,1)</f>
        <v>0</v>
      </c>
      <c r="Q3" s="109" t="str">
        <f>IF(P3&lt;=base!E$3,"","Faux")</f>
        <v/>
      </c>
      <c r="R3" s="120">
        <f>IF(SUM(P3-base!E$3)&lt;0,0,SUM(P3-base!E$3))</f>
        <v>0</v>
      </c>
      <c r="S3" s="10">
        <f>L3*SUM(M3:M3)</f>
        <v>0</v>
      </c>
      <c r="T3" s="10">
        <f>IF(S3&gt;("36:00"*1),S3-("36:00"*1),0)</f>
        <v>0</v>
      </c>
      <c r="U3" s="15">
        <f>SUM(M3:M3)</f>
        <v>0</v>
      </c>
      <c r="V3" s="4" t="str">
        <f>IF(travail!U3&lt;=base!E$8,"","Faux")</f>
        <v/>
      </c>
      <c r="W3" s="11">
        <f>IF(SUM(U3-base!E$8)&lt;0,0,SUM(U3-base!E$8))</f>
        <v>0</v>
      </c>
      <c r="X3" s="15">
        <f>IF(base!E$7&lt;U3,U3-base!E$7,0)</f>
        <v>0</v>
      </c>
      <c r="AD3" s="12">
        <f>IF(SUM(MOD(K3-I3,1)-IF(K3&gt;I3,MAX(0,MIN(K3,base!E$14/24)-MAX(I3,7/24)),MAX(0,base!E$14/24-MAX(I3,7/24))+MAX(0,MIN(K3,base!E$14/24)-7/24)))&lt;0,0,SUM(MOD(K3-I3,1)-IF(K3&gt;I3,MAX(0,MIN(K3,base!E$14/24)-MAX(I3,7/24)),MAX(0,base!E$14/24-MAX(I3,7/24))+MAX(0,MIN(K3,base!E$14/24)-7/24))))</f>
        <v>0</v>
      </c>
      <c r="AE3" s="13">
        <f>M3</f>
        <v>0</v>
      </c>
      <c r="AF3" s="14"/>
    </row>
    <row r="4" spans="1:32">
      <c r="A4" s="102" t="s">
        <v>6</v>
      </c>
      <c r="B4" s="110">
        <v>41275</v>
      </c>
      <c r="C4" s="111"/>
      <c r="D4" s="112"/>
      <c r="E4" s="111"/>
      <c r="F4" s="111"/>
      <c r="G4" s="111"/>
      <c r="H4" s="111">
        <v>1</v>
      </c>
      <c r="I4" s="113">
        <v>0.30208333333333331</v>
      </c>
      <c r="J4" s="114">
        <v>3.125E-2</v>
      </c>
      <c r="K4" s="115">
        <v>0.75</v>
      </c>
      <c r="L4" s="9">
        <f t="shared" si="0"/>
        <v>1</v>
      </c>
      <c r="M4" s="116">
        <f>K4-I4+IF(I4&gt;K4,1)-J4+(E4*base!E$4)+(D4*base!E$4)+(C4*base!E$4)+(F4*base!E$4)</f>
        <v>0.41666666666666669</v>
      </c>
      <c r="N4" s="117" t="str">
        <f>IF(M4&lt;=base!E$5,"","Faux")</f>
        <v/>
      </c>
      <c r="O4" s="118">
        <f>IF(SUM(M4-base!E$5)&lt;0,0,SUM(M4-base!E$5))</f>
        <v>0</v>
      </c>
      <c r="P4" s="119"/>
      <c r="Q4" s="109" t="str">
        <f>IF(P4&lt;=base!E$3,"","Faux")</f>
        <v/>
      </c>
      <c r="R4" s="120">
        <f>IF(SUM(P4-base!E$3)&lt;0,0,SUM(P4-base!E$3))</f>
        <v>0</v>
      </c>
      <c r="S4" s="15"/>
      <c r="T4" s="15"/>
      <c r="U4" s="15"/>
      <c r="V4" s="4" t="str">
        <f>IF(travail!U4&lt;=base!E$8,"","Faux")</f>
        <v/>
      </c>
      <c r="W4" s="15"/>
      <c r="X4" s="15"/>
      <c r="AD4" s="12">
        <f>IF(SUM(MOD(K4-I4,1)-IF(K4&gt;I4,MAX(0,MIN(K4,base!E$14/24)-MAX(I4,7/24)),MAX(0,base!E$14/24-MAX(I4,7/24))+MAX(0,MIN(K4,base!E$14/24)-7/24)))&lt;0,0,SUM(MOD(K4-I4,1)-IF(K4&gt;I4,MAX(0,MIN(K4,base!E$14/24)-MAX(I4,7/24)),MAX(0,base!E$14/24-MAX(I4,7/24))+MAX(0,MIN(K4,base!E$14/24)-7/24))))</f>
        <v>0</v>
      </c>
      <c r="AE4" s="16"/>
      <c r="AF4" s="14">
        <f>M4*G4*1</f>
        <v>0</v>
      </c>
    </row>
    <row r="5" spans="1:32">
      <c r="A5" s="102" t="s">
        <v>7</v>
      </c>
      <c r="B5" s="110">
        <v>41276</v>
      </c>
      <c r="C5" s="111"/>
      <c r="D5" s="112"/>
      <c r="E5" s="111"/>
      <c r="F5" s="111"/>
      <c r="G5" s="111"/>
      <c r="H5" s="111">
        <v>1</v>
      </c>
      <c r="I5" s="113">
        <v>0.30208333333333331</v>
      </c>
      <c r="J5" s="114">
        <v>3.125E-2</v>
      </c>
      <c r="K5" s="115">
        <v>0.75</v>
      </c>
      <c r="L5" s="9">
        <f t="shared" si="0"/>
        <v>1</v>
      </c>
      <c r="M5" s="116">
        <f>K5-I5+IF(I5&gt;K5,1)-J5+(E5*base!E$4)+(D5*base!E$4)+(C5*base!E$4)+(F5*base!E$4)</f>
        <v>0.41666666666666669</v>
      </c>
      <c r="N5" s="117" t="str">
        <f>IF(M5&lt;=base!E$5,"","Faux")</f>
        <v/>
      </c>
      <c r="O5" s="118">
        <f>IF(SUM(M5-base!E$5)&lt;0,0,SUM(M5-base!E$5))</f>
        <v>0</v>
      </c>
      <c r="P5" s="119"/>
      <c r="Q5" s="109" t="str">
        <f>IF(P5&lt;=base!E$3,"","Faux")</f>
        <v/>
      </c>
      <c r="R5" s="120">
        <f>IF(SUM(P5-base!E$3)&lt;0,0,SUM(P5-base!E$3))</f>
        <v>0</v>
      </c>
      <c r="S5" s="10">
        <f>L5*SUM(M4:M5)</f>
        <v>0.83333333333333337</v>
      </c>
      <c r="T5" s="10">
        <f t="shared" ref="T5:T7" si="2">IF(S5&gt;("36:00"*1),S5-("36:00"*1),0)-T4</f>
        <v>0</v>
      </c>
      <c r="U5" s="15"/>
      <c r="V5" s="4" t="str">
        <f>IF(travail!U5&lt;=base!E$8,"","Faux")</f>
        <v/>
      </c>
      <c r="W5" s="15"/>
      <c r="X5" s="15"/>
      <c r="AD5" s="12">
        <f>IF(SUM(MOD(K5-I5,1)-IF(K5&gt;I5,MAX(0,MIN(K5,base!E$14/24)-MAX(I5,7/24)),MAX(0,base!E$14/24-MAX(I5,7/24))+MAX(0,MIN(K5,base!E$14/24)-7/24)))&lt;0,0,SUM(MOD(K5-I5,1)-IF(K5&gt;I5,MAX(0,MIN(K5,base!E$14/24)-MAX(I5,7/24)),MAX(0,base!E$14/24-MAX(I5,7/24))+MAX(0,MIN(K5,base!E$14/24)-7/24))))</f>
        <v>0</v>
      </c>
      <c r="AE5" s="7"/>
      <c r="AF5" s="14">
        <f>M5*G5*1</f>
        <v>0</v>
      </c>
    </row>
    <row r="6" spans="1:32">
      <c r="A6" s="102" t="s">
        <v>8</v>
      </c>
      <c r="B6" s="110">
        <v>41277</v>
      </c>
      <c r="C6" s="111"/>
      <c r="D6" s="112"/>
      <c r="E6" s="111"/>
      <c r="F6" s="111"/>
      <c r="G6" s="111"/>
      <c r="H6" s="111"/>
      <c r="I6" s="113"/>
      <c r="J6" s="114"/>
      <c r="K6" s="115"/>
      <c r="L6" s="9">
        <f t="shared" si="0"/>
        <v>0</v>
      </c>
      <c r="M6" s="116">
        <f>K6-I6+IF(I6&gt;K6,1)-J6+(E6*base!E$4)+(D6*base!E$4)+(C6*base!E$4)+(F6*base!E$4)</f>
        <v>0</v>
      </c>
      <c r="N6" s="117" t="str">
        <f>IF(M6&lt;=base!E$5,"","Faux")</f>
        <v/>
      </c>
      <c r="O6" s="118">
        <f>IF(SUM(M6-base!E$5)&lt;0,0,SUM(M6-base!E$5))</f>
        <v>0</v>
      </c>
      <c r="P6" s="119">
        <f t="shared" si="1"/>
        <v>0</v>
      </c>
      <c r="Q6" s="109" t="str">
        <f>IF(P6&lt;=base!E$3,"","Faux")</f>
        <v/>
      </c>
      <c r="R6" s="120">
        <f>IF(SUM(P6-base!E$3)&lt;0,0,SUM(P6-base!E$3))</f>
        <v>0</v>
      </c>
      <c r="S6" s="10">
        <f>L6*SUM(M4:M6)</f>
        <v>0</v>
      </c>
      <c r="T6" s="10">
        <f t="shared" si="2"/>
        <v>0</v>
      </c>
      <c r="U6" s="15"/>
      <c r="V6" s="4" t="str">
        <f>IF(travail!U6&lt;=base!E$8,"","Faux")</f>
        <v/>
      </c>
      <c r="W6" s="15"/>
      <c r="X6" s="15"/>
      <c r="AD6" s="12">
        <f>IF(SUM(MOD(K6-I6,1)-IF(K6&gt;I6,MAX(0,MIN(K6,base!E$14/24)-MAX(I6,7/24)),MAX(0,base!E$14/24-MAX(I6,7/24))+MAX(0,MIN(K6,base!E$14/24)-7/24)))&lt;0,0,SUM(MOD(K6-I6,1)-IF(K6&gt;I6,MAX(0,MIN(K6,base!E$14/24)-MAX(I6,7/24)),MAX(0,base!E$14/24-MAX(I6,7/24))+MAX(0,MIN(K6,base!E$14/24)-7/24))))</f>
        <v>0</v>
      </c>
      <c r="AE6" s="7"/>
      <c r="AF6" s="14">
        <f>M6*G6*1</f>
        <v>0</v>
      </c>
    </row>
    <row r="7" spans="1:32">
      <c r="A7" s="102" t="s">
        <v>9</v>
      </c>
      <c r="B7" s="110">
        <v>41278</v>
      </c>
      <c r="C7" s="111"/>
      <c r="D7" s="112"/>
      <c r="E7" s="111"/>
      <c r="F7" s="111"/>
      <c r="G7" s="111"/>
      <c r="H7" s="111">
        <v>1</v>
      </c>
      <c r="I7" s="113">
        <v>0.30208333333333331</v>
      </c>
      <c r="J7" s="114">
        <v>3.125E-2</v>
      </c>
      <c r="K7" s="115">
        <v>0.75</v>
      </c>
      <c r="L7" s="9">
        <f t="shared" si="0"/>
        <v>1</v>
      </c>
      <c r="M7" s="116">
        <f>K7-I7+IF(I7&gt;K7,1)-J7+(E7*base!E$4)+(D7*base!E$4)+(C7*base!E$4)+(F7*base!E$4)</f>
        <v>0.41666666666666669</v>
      </c>
      <c r="N7" s="117" t="str">
        <f>IF(M7&lt;=base!E$5,"","Faux")</f>
        <v/>
      </c>
      <c r="O7" s="118">
        <f>IF(SUM(M7-base!E$5)&lt;0,0,SUM(M7-base!E$5))</f>
        <v>0</v>
      </c>
      <c r="P7" s="119"/>
      <c r="Q7" s="109"/>
      <c r="R7" s="120"/>
      <c r="S7" s="10">
        <f>L7*SUM(M4:M7)</f>
        <v>1.25</v>
      </c>
      <c r="T7" s="10">
        <f t="shared" si="2"/>
        <v>0</v>
      </c>
      <c r="U7" s="15"/>
      <c r="V7" s="4" t="str">
        <f>IF(travail!U7&lt;=base!E$8,"","Faux")</f>
        <v/>
      </c>
      <c r="W7" s="15"/>
      <c r="X7" s="15"/>
      <c r="AD7" s="12">
        <f>IF(SUM(MOD(K7-I7,1)-IF(K7&gt;I7,MAX(0,MIN(K7,base!E$14/24)-MAX(I7,7/24)),MAX(0,base!E$14/24-MAX(I7,7/24))+MAX(0,MIN(K7,base!E$14/24)-7/24)))&lt;0,0,SUM(MOD(K7-I7,1)-IF(K7&gt;I7,MAX(0,MIN(K7,base!E$14/24)-MAX(I7,7/24)),MAX(0,base!E$14/24-MAX(I7,7/24))+MAX(0,MIN(K7,base!E$14/24)-7/24))))</f>
        <v>0</v>
      </c>
      <c r="AE7" s="7"/>
      <c r="AF7" s="14">
        <f>M7*G7*1</f>
        <v>0</v>
      </c>
    </row>
    <row r="8" spans="1:32">
      <c r="A8" s="102" t="s">
        <v>3</v>
      </c>
      <c r="B8" s="110">
        <v>41279</v>
      </c>
      <c r="C8" s="111"/>
      <c r="D8" s="112"/>
      <c r="E8" s="111"/>
      <c r="F8" s="111"/>
      <c r="G8" s="111"/>
      <c r="H8" s="111">
        <v>1</v>
      </c>
      <c r="I8" s="113">
        <v>0.30208333333333331</v>
      </c>
      <c r="J8" s="114">
        <v>3.125E-2</v>
      </c>
      <c r="K8" s="115">
        <v>0.75</v>
      </c>
      <c r="L8" s="9">
        <f t="shared" si="0"/>
        <v>1</v>
      </c>
      <c r="M8" s="116">
        <f>K8-I8+IF(I8&gt;K8,1)-J8+(E8*base!E$4)+(D8*base!E$4)+(C8*base!E$4)+(F8*base!E$4)</f>
        <v>0.41666666666666669</v>
      </c>
      <c r="N8" s="117" t="str">
        <f>IF(M8&lt;=base!E$5,"","Faux")</f>
        <v/>
      </c>
      <c r="O8" s="118">
        <f>IF(SUM(M8-base!E$5)&lt;0,0,SUM(M8-base!E$5))</f>
        <v>0</v>
      </c>
      <c r="P8" s="119"/>
      <c r="Q8" s="109" t="str">
        <f>IF(P8&lt;=base!E$3,"","Faux")</f>
        <v/>
      </c>
      <c r="R8" s="120"/>
      <c r="S8" s="10">
        <f>L8*SUM(M4:M8)</f>
        <v>1.6666666666666667</v>
      </c>
      <c r="T8" s="10">
        <f>IF(S8&gt;("36:00"*1),S8-("36:00"*1),0)-T7</f>
        <v>0.16666666666666674</v>
      </c>
      <c r="U8" s="15"/>
      <c r="V8" s="4" t="str">
        <f>IF(travail!U8&lt;=base!E$8,"","Faux")</f>
        <v/>
      </c>
      <c r="W8" s="15"/>
      <c r="X8" s="15"/>
      <c r="AD8" s="12">
        <f>IF(SUM(MOD(K8-I8,1)-IF(K8&gt;I8,MAX(0,MIN(K8,base!E$14/24)-MAX(I8,7/24)),MAX(0,base!E$14/24-MAX(I8,7/24))+MAX(0,MIN(K8,base!E$14/24)-7/24)))&lt;0,0,SUM(MOD(K8-I8,1)-IF(K8&gt;I8,MAX(0,MIN(K8,base!E$14/24)-MAX(I8,7/24)),MAX(0,base!E$14/24-MAX(I8,7/24))+MAX(0,MIN(K8,base!E$14/24)-7/24))))</f>
        <v>0</v>
      </c>
      <c r="AE8" s="7"/>
      <c r="AF8" s="14">
        <f>M8*G8*1</f>
        <v>0</v>
      </c>
    </row>
    <row r="9" spans="1:32">
      <c r="A9" s="102" t="s">
        <v>4</v>
      </c>
      <c r="B9" s="110">
        <v>41280</v>
      </c>
      <c r="C9" s="111"/>
      <c r="D9" s="112"/>
      <c r="E9" s="111"/>
      <c r="F9" s="111"/>
      <c r="G9" s="111"/>
      <c r="H9" s="111"/>
      <c r="I9" s="113"/>
      <c r="J9" s="114"/>
      <c r="K9" s="115"/>
      <c r="L9" s="9">
        <f t="shared" si="0"/>
        <v>0</v>
      </c>
      <c r="M9" s="116">
        <f>K9-I9+IF(I9&gt;K9,1)-J9+(E9*base!E$4)+(D9*base!E$4)+(C9*base!E$4)+(F9*base!E$4)</f>
        <v>0</v>
      </c>
      <c r="N9" s="117" t="str">
        <f>IF(M9&lt;=base!E$5,"","Faux")</f>
        <v/>
      </c>
      <c r="O9" s="118">
        <f>IF(SUM(M9-base!E$5)&lt;0,0,SUM(M9-base!E$5))</f>
        <v>0</v>
      </c>
      <c r="P9" s="119">
        <f t="shared" si="1"/>
        <v>0</v>
      </c>
      <c r="Q9" s="109" t="str">
        <f>IF(P9&lt;=base!E$3,"","Faux")</f>
        <v/>
      </c>
      <c r="R9" s="120">
        <f>IF(SUM(P9-base!E$3)&lt;0,0,SUM(P9-base!E$3))</f>
        <v>0</v>
      </c>
      <c r="S9" s="10">
        <f>L9*SUM(M4:M9)</f>
        <v>0</v>
      </c>
      <c r="T9" s="10">
        <f>IF(SUM(IF(S9&gt;("36:00"*1),S9-("36:00"*1),0)-T7-T8)&lt;0,0,SUM(IF(S9&gt;("36:00"*1),S9-("36:00"*1),0)-T7-T8))</f>
        <v>0</v>
      </c>
      <c r="U9" s="15"/>
      <c r="V9" s="4" t="str">
        <f>IF(travail!U9&lt;=base!E$8,"","Faux")</f>
        <v/>
      </c>
      <c r="W9" s="15"/>
      <c r="X9" s="15"/>
      <c r="AD9" s="12">
        <f>IF(SUM(MOD(K9-I9,1)-IF(K9&gt;I9,MAX(0,MIN(K9,base!E$14/24)-MAX(I9,7/24)),MAX(0,base!E$14/24-MAX(I9,7/24))+MAX(0,MIN(K9,base!E$14/24)-7/24)))&lt;0,0,SUM(MOD(K9-I9,1)-IF(K9&gt;I9,MAX(0,MIN(K9,base!E$14/24)-MAX(I9,7/24)),MAX(0,base!E$14/24-MAX(I9,7/24))+MAX(0,MIN(K9,base!E$14/24)-7/24))))</f>
        <v>0</v>
      </c>
      <c r="AE9" s="7"/>
      <c r="AF9" s="14"/>
    </row>
    <row r="10" spans="1:32">
      <c r="A10" s="102" t="s">
        <v>5</v>
      </c>
      <c r="B10" s="110">
        <v>41281</v>
      </c>
      <c r="C10" s="111"/>
      <c r="D10" s="112"/>
      <c r="E10" s="111"/>
      <c r="F10" s="111"/>
      <c r="G10" s="111"/>
      <c r="H10" s="111"/>
      <c r="I10" s="113"/>
      <c r="J10" s="114"/>
      <c r="K10" s="115"/>
      <c r="L10" s="9">
        <f t="shared" si="0"/>
        <v>0</v>
      </c>
      <c r="M10" s="116">
        <f>K10-I10+IF(I10&gt;K10,1)-J10+(E10*base!E$4)+(D10*base!E$4)+(C10*base!E$4)+(F10*base!E$4)</f>
        <v>0</v>
      </c>
      <c r="N10" s="117" t="str">
        <f>IF(M10&lt;=base!E$5,"","Faux")</f>
        <v/>
      </c>
      <c r="O10" s="118">
        <f>IF(SUM(M10-base!E$5)&lt;0,0,SUM(M10-base!E$5))</f>
        <v>0</v>
      </c>
      <c r="P10" s="119">
        <f t="shared" si="1"/>
        <v>0</v>
      </c>
      <c r="Q10" s="109" t="str">
        <f>IF(P10&lt;=base!E$3,"","Faux")</f>
        <v/>
      </c>
      <c r="R10" s="120">
        <f>IF(SUM(P10-base!E$3)&lt;0,0,SUM(P10-base!E$3))</f>
        <v>0</v>
      </c>
      <c r="S10" s="10">
        <f>L10*SUM(M4:M10)</f>
        <v>0</v>
      </c>
      <c r="T10" s="10">
        <f>IF(SUM(IF(S10&gt;("36:00"*1),S10-("36:00"*1),0)-T8-T9)&lt;0,0,SUM(IF(S10&gt;("36:00"*1),S10-("36:00"*1),0)-T8-T9))</f>
        <v>0</v>
      </c>
      <c r="U10" s="15">
        <f>SUM(M4:M10)</f>
        <v>1.6666666666666667</v>
      </c>
      <c r="V10" s="4" t="str">
        <f>IF(travail!U10&lt;=base!E$8,"","Faux")</f>
        <v/>
      </c>
      <c r="W10" s="11">
        <f>IF(SUM(U10-base!E$8)&lt;0,0,SUM(U10-base!E$8))</f>
        <v>0</v>
      </c>
      <c r="X10" s="15">
        <f>IF(base!E$7&lt;U10,U10-base!E$7,0)</f>
        <v>0.16666666666666674</v>
      </c>
      <c r="AD10" s="12">
        <f>IF(SUM(MOD(K10-I10,1)-IF(K10&gt;I10,MAX(0,MIN(K10,base!E$14/24)-MAX(I10,7/24)),MAX(0,base!E$14/24-MAX(I10,7/24))+MAX(0,MIN(K10,base!E$14/24)-7/24)))&lt;0,0,SUM(MOD(K10-I10,1)-IF(K10&gt;I10,MAX(0,MIN(K10,base!E$14/24)-MAX(I10,7/24)),MAX(0,base!E$14/24-MAX(I10,7/24))+MAX(0,MIN(K10,base!E$14/24)-7/24))))</f>
        <v>0</v>
      </c>
      <c r="AE10" s="13">
        <f>M10</f>
        <v>0</v>
      </c>
      <c r="AF10" s="14"/>
    </row>
    <row r="11" spans="1:32">
      <c r="A11" s="102" t="s">
        <v>6</v>
      </c>
      <c r="B11" s="110">
        <v>41282</v>
      </c>
      <c r="C11" s="111"/>
      <c r="D11" s="112"/>
      <c r="E11" s="111"/>
      <c r="F11" s="111"/>
      <c r="G11" s="111"/>
      <c r="H11" s="111">
        <v>1</v>
      </c>
      <c r="I11" s="113">
        <v>0.30208333333333331</v>
      </c>
      <c r="J11" s="114">
        <v>3.125E-2</v>
      </c>
      <c r="K11" s="115">
        <v>0.75</v>
      </c>
      <c r="L11" s="9">
        <f t="shared" si="0"/>
        <v>1</v>
      </c>
      <c r="M11" s="116">
        <f>K11-I11+IF(I11&gt;K11,1)-J11+(E11*base!E$4)+(D11*base!E$4)+(C11*base!E$4)+(F11*base!E$4)</f>
        <v>0.41666666666666669</v>
      </c>
      <c r="N11" s="117" t="str">
        <f>IF(M11&lt;=base!E$5,"","Faux")</f>
        <v/>
      </c>
      <c r="O11" s="118">
        <f>IF(SUM(M11-base!E$5)&lt;0,0,SUM(M11-base!E$5))</f>
        <v>0</v>
      </c>
      <c r="P11" s="119"/>
      <c r="Q11" s="109" t="str">
        <f>IF(P11&lt;=base!E$3,"","Faux")</f>
        <v/>
      </c>
      <c r="R11" s="120"/>
      <c r="S11" s="15"/>
      <c r="T11" s="15"/>
      <c r="U11" s="15"/>
      <c r="V11" s="4" t="str">
        <f>IF(travail!U11&lt;=base!E$8,"","Faux")</f>
        <v/>
      </c>
      <c r="W11" s="15"/>
      <c r="X11" s="15"/>
      <c r="AD11" s="12">
        <f>IF(SUM(MOD(K11-I11,1)-IF(K11&gt;I11,MAX(0,MIN(K11,base!E$14/24)-MAX(I11,7/24)),MAX(0,base!E$14/24-MAX(I11,7/24))+MAX(0,MIN(K11,base!E$14/24)-7/24)))&lt;0,0,SUM(MOD(K11-I11,1)-IF(K11&gt;I11,MAX(0,MIN(K11,base!E$14/24)-MAX(I11,7/24)),MAX(0,base!E$14/24-MAX(I11,7/24))+MAX(0,MIN(K11,base!E$14/24)-7/24))))</f>
        <v>0</v>
      </c>
      <c r="AE11" s="7"/>
      <c r="AF11" s="14">
        <f>M11*G11*1</f>
        <v>0</v>
      </c>
    </row>
    <row r="12" spans="1:32">
      <c r="A12" s="102" t="s">
        <v>7</v>
      </c>
      <c r="B12" s="110">
        <v>41283</v>
      </c>
      <c r="C12" s="111"/>
      <c r="D12" s="112"/>
      <c r="E12" s="111"/>
      <c r="F12" s="111"/>
      <c r="G12" s="111"/>
      <c r="H12" s="111">
        <v>1</v>
      </c>
      <c r="I12" s="113">
        <v>0.30208333333333331</v>
      </c>
      <c r="J12" s="114">
        <v>3.125E-2</v>
      </c>
      <c r="K12" s="115">
        <v>0.75</v>
      </c>
      <c r="L12" s="9">
        <f t="shared" si="0"/>
        <v>1</v>
      </c>
      <c r="M12" s="116">
        <f>K12-I12+IF(I12&gt;K12,1)-J12+(E12*base!E$4)+(D12*base!E$4)+(C12*base!E$4)+(F12*base!E$4)</f>
        <v>0.41666666666666669</v>
      </c>
      <c r="N12" s="117" t="str">
        <f>IF(M12&lt;=base!E$5,"","Faux")</f>
        <v/>
      </c>
      <c r="O12" s="118">
        <f>IF(SUM(M12-base!E$5)&lt;0,0,SUM(M12-base!E$5))</f>
        <v>0</v>
      </c>
      <c r="P12" s="119"/>
      <c r="Q12" s="109" t="str">
        <f>IF(P12&lt;=base!E$3,"","Faux")</f>
        <v/>
      </c>
      <c r="R12" s="120"/>
      <c r="S12" s="10">
        <f>L12*SUM(M11:M12)</f>
        <v>0.83333333333333337</v>
      </c>
      <c r="T12" s="10">
        <f t="shared" ref="T12:T14" si="3">IF(S12&gt;("36:00"*1),S12-("36:00"*1),0)-T11</f>
        <v>0</v>
      </c>
      <c r="U12" s="15"/>
      <c r="V12" s="4" t="str">
        <f>IF(travail!U12&lt;=base!E$8,"","Faux")</f>
        <v/>
      </c>
      <c r="W12" s="15"/>
      <c r="X12" s="15"/>
      <c r="AD12" s="12">
        <f>IF(SUM(MOD(K12-I12,1)-IF(K12&gt;I12,MAX(0,MIN(K12,base!E$14/24)-MAX(I12,7/24)),MAX(0,base!E$14/24-MAX(I12,7/24))+MAX(0,MIN(K12,base!E$14/24)-7/24)))&lt;0,0,SUM(MOD(K12-I12,1)-IF(K12&gt;I12,MAX(0,MIN(K12,base!E$14/24)-MAX(I12,7/24)),MAX(0,base!E$14/24-MAX(I12,7/24))+MAX(0,MIN(K12,base!E$14/24)-7/24))))</f>
        <v>0</v>
      </c>
      <c r="AE12" s="7"/>
      <c r="AF12" s="14">
        <f>M12*G12*1</f>
        <v>0</v>
      </c>
    </row>
    <row r="13" spans="1:32">
      <c r="A13" s="102" t="s">
        <v>8</v>
      </c>
      <c r="B13" s="110">
        <v>41284</v>
      </c>
      <c r="C13" s="111"/>
      <c r="D13" s="112"/>
      <c r="E13" s="111"/>
      <c r="F13" s="111"/>
      <c r="G13" s="111"/>
      <c r="H13" s="111"/>
      <c r="I13" s="113"/>
      <c r="J13" s="114"/>
      <c r="K13" s="115"/>
      <c r="L13" s="9">
        <f t="shared" si="0"/>
        <v>0</v>
      </c>
      <c r="M13" s="116">
        <f>K13-I13+IF(I13&gt;K13,1)-J13+(E13*base!E$4)+(D13*base!E$4)+(C13*base!E$4)+(F13*base!E$4)</f>
        <v>0</v>
      </c>
      <c r="N13" s="117" t="str">
        <f>IF(M13&lt;=base!E$5,"","Faux")</f>
        <v/>
      </c>
      <c r="O13" s="118">
        <f>IF(SUM(M13-base!E$5)&lt;0,0,SUM(M13-base!E$5))</f>
        <v>0</v>
      </c>
      <c r="P13" s="119">
        <f t="shared" si="1"/>
        <v>0</v>
      </c>
      <c r="Q13" s="109" t="str">
        <f>IF(P13&lt;=base!E$3,"","Faux")</f>
        <v/>
      </c>
      <c r="R13" s="120">
        <f>IF(SUM(P13-base!E$3)&lt;0,0,SUM(P13-base!E$3))</f>
        <v>0</v>
      </c>
      <c r="S13" s="10">
        <f>L13*SUM(M11:M13)</f>
        <v>0</v>
      </c>
      <c r="T13" s="10">
        <f t="shared" si="3"/>
        <v>0</v>
      </c>
      <c r="U13" s="15"/>
      <c r="V13" s="4" t="str">
        <f>IF(travail!U13&lt;=base!E$8,"","Faux")</f>
        <v/>
      </c>
      <c r="W13" s="15"/>
      <c r="X13" s="15"/>
      <c r="AD13" s="12">
        <f>IF(SUM(MOD(K13-I13,1)-IF(K13&gt;I13,MAX(0,MIN(K13,base!E$14/24)-MAX(I13,7/24)),MAX(0,base!E$14/24-MAX(I13,7/24))+MAX(0,MIN(K13,base!E$14/24)-7/24)))&lt;0,0,SUM(MOD(K13-I13,1)-IF(K13&gt;I13,MAX(0,MIN(K13,base!E$14/24)-MAX(I13,7/24)),MAX(0,base!E$14/24-MAX(I13,7/24))+MAX(0,MIN(K13,base!E$14/24)-7/24))))</f>
        <v>0</v>
      </c>
      <c r="AE13" s="7"/>
      <c r="AF13" s="14">
        <f>M13*G13*1</f>
        <v>0</v>
      </c>
    </row>
    <row r="14" spans="1:32">
      <c r="A14" s="102" t="s">
        <v>9</v>
      </c>
      <c r="B14" s="110">
        <v>41285</v>
      </c>
      <c r="C14" s="111"/>
      <c r="D14" s="112"/>
      <c r="E14" s="111"/>
      <c r="F14" s="111"/>
      <c r="G14" s="111"/>
      <c r="H14" s="111">
        <v>1</v>
      </c>
      <c r="I14" s="113">
        <v>0.30208333333333331</v>
      </c>
      <c r="J14" s="114">
        <v>3.125E-2</v>
      </c>
      <c r="K14" s="115">
        <v>0.75</v>
      </c>
      <c r="L14" s="9">
        <f t="shared" si="0"/>
        <v>1</v>
      </c>
      <c r="M14" s="116">
        <f>K14-I14+IF(I14&gt;K14,1)-J14+(E14*base!E$4)+(D14*base!E$4)+(C14*base!E$4)+(F14*base!E$4)</f>
        <v>0.41666666666666669</v>
      </c>
      <c r="N14" s="117" t="str">
        <f>IF(M14&lt;=base!E$5,"","Faux")</f>
        <v/>
      </c>
      <c r="O14" s="118">
        <f>IF(SUM(M14-base!E$5)&lt;0,0,SUM(M14-base!E$5))</f>
        <v>0</v>
      </c>
      <c r="P14" s="119"/>
      <c r="Q14" s="109" t="str">
        <f>IF(P14&lt;=base!E$3,"","Faux")</f>
        <v/>
      </c>
      <c r="R14" s="120"/>
      <c r="S14" s="10">
        <f>L14*SUM(M11:M14)</f>
        <v>1.25</v>
      </c>
      <c r="T14" s="10">
        <f t="shared" si="3"/>
        <v>0</v>
      </c>
      <c r="U14" s="15"/>
      <c r="V14" s="4" t="str">
        <f>IF(travail!U14&lt;=base!E$8,"","Faux")</f>
        <v/>
      </c>
      <c r="W14" s="15"/>
      <c r="X14" s="15"/>
      <c r="AD14" s="12">
        <f>IF(SUM(MOD(K14-I14,1)-IF(K14&gt;I14,MAX(0,MIN(K14,base!E$14/24)-MAX(I14,7/24)),MAX(0,base!E$14/24-MAX(I14,7/24))+MAX(0,MIN(K14,base!E$14/24)-7/24)))&lt;0,0,SUM(MOD(K14-I14,1)-IF(K14&gt;I14,MAX(0,MIN(K14,base!E$14/24)-MAX(I14,7/24)),MAX(0,base!E$14/24-MAX(I14,7/24))+MAX(0,MIN(K14,base!E$14/24)-7/24))))</f>
        <v>0</v>
      </c>
      <c r="AE14" s="7"/>
      <c r="AF14" s="14">
        <f>M14*G14*1</f>
        <v>0</v>
      </c>
    </row>
    <row r="15" spans="1:32">
      <c r="A15" s="102" t="s">
        <v>3</v>
      </c>
      <c r="B15" s="110">
        <v>41286</v>
      </c>
      <c r="C15" s="111"/>
      <c r="D15" s="112"/>
      <c r="E15" s="111"/>
      <c r="F15" s="111"/>
      <c r="G15" s="111"/>
      <c r="H15" s="111">
        <v>1</v>
      </c>
      <c r="I15" s="113">
        <v>0.30208333333333331</v>
      </c>
      <c r="J15" s="114">
        <v>3.125E-2</v>
      </c>
      <c r="K15" s="115">
        <v>0.75</v>
      </c>
      <c r="L15" s="9">
        <f t="shared" si="0"/>
        <v>1</v>
      </c>
      <c r="M15" s="116">
        <f>K15-I15+IF(I15&gt;K15,1)-J15+(E15*base!E$4)+(D15*base!E$4)+(C15*base!E$4)+(F15*base!E$4)</f>
        <v>0.41666666666666669</v>
      </c>
      <c r="N15" s="117" t="str">
        <f>IF(M15&lt;=base!E$5,"","Faux")</f>
        <v/>
      </c>
      <c r="O15" s="118">
        <f>IF(SUM(M15-base!E$5)&lt;0,0,SUM(M15-base!E$5))</f>
        <v>0</v>
      </c>
      <c r="P15" s="119"/>
      <c r="Q15" s="109" t="str">
        <f>IF(P15&lt;=base!E$3,"","Faux")</f>
        <v/>
      </c>
      <c r="R15" s="120"/>
      <c r="S15" s="10">
        <f>L15*SUM(M11:M15)</f>
        <v>1.6666666666666667</v>
      </c>
      <c r="T15" s="10">
        <f>IF(S15&gt;("36:00"*1),S15-("36:00"*1),0)-T14</f>
        <v>0.16666666666666674</v>
      </c>
      <c r="U15" s="15"/>
      <c r="V15" s="4" t="str">
        <f>IF(travail!U15&lt;=base!E$8,"","Faux")</f>
        <v/>
      </c>
      <c r="W15" s="15"/>
      <c r="X15" s="15"/>
      <c r="AD15" s="12">
        <f>IF(SUM(MOD(K15-I15,1)-IF(K15&gt;I15,MAX(0,MIN(K15,base!E$14/24)-MAX(I15,7/24)),MAX(0,base!E$14/24-MAX(I15,7/24))+MAX(0,MIN(K15,base!E$14/24)-7/24)))&lt;0,0,SUM(MOD(K15-I15,1)-IF(K15&gt;I15,MAX(0,MIN(K15,base!E$14/24)-MAX(I15,7/24)),MAX(0,base!E$14/24-MAX(I15,7/24))+MAX(0,MIN(K15,base!E$14/24)-7/24))))</f>
        <v>0</v>
      </c>
      <c r="AE15" s="7"/>
      <c r="AF15" s="14">
        <f>M15*G15*1</f>
        <v>0</v>
      </c>
    </row>
    <row r="16" spans="1:32">
      <c r="A16" s="102" t="s">
        <v>4</v>
      </c>
      <c r="B16" s="110">
        <v>41287</v>
      </c>
      <c r="C16" s="111"/>
      <c r="D16" s="112"/>
      <c r="E16" s="111"/>
      <c r="F16" s="111"/>
      <c r="G16" s="111"/>
      <c r="H16" s="111"/>
      <c r="I16" s="113"/>
      <c r="J16" s="114"/>
      <c r="K16" s="115"/>
      <c r="L16" s="9">
        <f t="shared" si="0"/>
        <v>0</v>
      </c>
      <c r="M16" s="116">
        <f>K16-I16+IF(I16&gt;K16,1)-J16+(E16*base!E$4)+(D16*base!E$4)+(C16*base!E$4)+(F16*base!E$4)</f>
        <v>0</v>
      </c>
      <c r="N16" s="117" t="str">
        <f>IF(M16&lt;=base!E$5,"","Faux")</f>
        <v/>
      </c>
      <c r="O16" s="118">
        <f>IF(SUM(M16-base!E$5)&lt;0,0,SUM(M16-base!E$5))</f>
        <v>0</v>
      </c>
      <c r="P16" s="119">
        <f t="shared" si="1"/>
        <v>0</v>
      </c>
      <c r="Q16" s="109" t="str">
        <f>IF(P16&lt;=base!E$3,"","Faux")</f>
        <v/>
      </c>
      <c r="R16" s="120">
        <f>IF(SUM(P16-base!E$3)&lt;0,0,SUM(P16-base!E$3))</f>
        <v>0</v>
      </c>
      <c r="S16" s="10">
        <f>L16*SUM(M11:M16)</f>
        <v>0</v>
      </c>
      <c r="T16" s="10">
        <f>IF(SUM(IF(S16&gt;("36:00"*1),S16-("36:00"*1),0)-T14-T15)&lt;0,0,SUM(IF(S16&gt;("36:00"*1),S16-("36:00"*1),0)-T14-T15))</f>
        <v>0</v>
      </c>
      <c r="U16" s="15"/>
      <c r="V16" s="4" t="str">
        <f>IF(travail!U16&lt;=base!E$8,"","Faux")</f>
        <v/>
      </c>
      <c r="W16" s="15"/>
      <c r="X16" s="15"/>
      <c r="AD16" s="12">
        <f>IF(SUM(MOD(K16-I16,1)-IF(K16&gt;I16,MAX(0,MIN(K16,base!E$14/24)-MAX(I16,7/24)),MAX(0,base!E$14/24-MAX(I16,7/24))+MAX(0,MIN(K16,base!E$14/24)-7/24)))&lt;0,0,SUM(MOD(K16-I16,1)-IF(K16&gt;I16,MAX(0,MIN(K16,base!E$14/24)-MAX(I16,7/24)),MAX(0,base!E$14/24-MAX(I16,7/24))+MAX(0,MIN(K16,base!E$14/24)-7/24))))</f>
        <v>0</v>
      </c>
      <c r="AE16" s="7"/>
      <c r="AF16" s="14"/>
    </row>
    <row r="17" spans="1:32">
      <c r="A17" s="102" t="s">
        <v>5</v>
      </c>
      <c r="B17" s="110">
        <v>41288</v>
      </c>
      <c r="C17" s="111"/>
      <c r="D17" s="112"/>
      <c r="E17" s="111"/>
      <c r="F17" s="111"/>
      <c r="G17" s="111"/>
      <c r="H17" s="111"/>
      <c r="I17" s="113"/>
      <c r="J17" s="114"/>
      <c r="K17" s="115"/>
      <c r="L17" s="9">
        <f t="shared" si="0"/>
        <v>0</v>
      </c>
      <c r="M17" s="116">
        <f>K17-I17+IF(I17&gt;K17,1)-J17+(E17*base!E$4)+(D17*base!E$4)+(C17*base!E$4)+(F17*base!E$4)</f>
        <v>0</v>
      </c>
      <c r="N17" s="117" t="str">
        <f>IF(M17&lt;=base!E$5,"","Faux")</f>
        <v/>
      </c>
      <c r="O17" s="118">
        <f>IF(SUM(M17-base!E$5)&lt;0,0,SUM(M17-base!E$5))</f>
        <v>0</v>
      </c>
      <c r="P17" s="119">
        <f t="shared" si="1"/>
        <v>0</v>
      </c>
      <c r="Q17" s="109" t="str">
        <f>IF(P17&lt;=base!E$3,"","Faux")</f>
        <v/>
      </c>
      <c r="R17" s="120">
        <f>IF(SUM(P17-base!E$3)&lt;0,0,SUM(P17-base!E$3))</f>
        <v>0</v>
      </c>
      <c r="S17" s="10">
        <f>L17*SUM(M11:M17)</f>
        <v>0</v>
      </c>
      <c r="T17" s="10">
        <f>IF(SUM(IF(S17&gt;("36:00"*1),S17-("36:00"*1),0)-T15-T16)&lt;0,0,SUM(IF(S17&gt;("36:00"*1),S17-("36:00"*1),0)-T15-T16))</f>
        <v>0</v>
      </c>
      <c r="U17" s="15">
        <f>SUM(M11:M17)</f>
        <v>1.6666666666666667</v>
      </c>
      <c r="V17" s="4" t="str">
        <f>IF(travail!U17&lt;=base!E$8,"","Faux")</f>
        <v/>
      </c>
      <c r="W17" s="11">
        <f>IF(SUM(U17-base!E$8)&lt;0,0,SUM(U17-base!E$8))</f>
        <v>0</v>
      </c>
      <c r="X17" s="15">
        <f>IF(base!E$7&lt;U17,U17-base!E$7,0)</f>
        <v>0.16666666666666674</v>
      </c>
      <c r="AD17" s="12">
        <f>IF(SUM(MOD(K17-I17,1)-IF(K17&gt;I17,MAX(0,MIN(K17,base!E$14/24)-MAX(I17,7/24)),MAX(0,base!E$14/24-MAX(I17,7/24))+MAX(0,MIN(K17,base!E$14/24)-7/24)))&lt;0,0,SUM(MOD(K17-I17,1)-IF(K17&gt;I17,MAX(0,MIN(K17,base!E$14/24)-MAX(I17,7/24)),MAX(0,base!E$14/24-MAX(I17,7/24))+MAX(0,MIN(K17,base!E$14/24)-7/24))))</f>
        <v>0</v>
      </c>
      <c r="AE17" s="13">
        <f>K17-I17+IF(I17&gt;K17,1)</f>
        <v>0</v>
      </c>
      <c r="AF17" s="14"/>
    </row>
    <row r="18" spans="1:32">
      <c r="A18" s="102" t="s">
        <v>6</v>
      </c>
      <c r="B18" s="110">
        <v>41289</v>
      </c>
      <c r="C18" s="111"/>
      <c r="D18" s="112"/>
      <c r="E18" s="111"/>
      <c r="F18" s="111"/>
      <c r="G18" s="111"/>
      <c r="H18" s="111">
        <v>1</v>
      </c>
      <c r="I18" s="113">
        <v>0.30208333333333331</v>
      </c>
      <c r="J18" s="114">
        <v>3.125E-2</v>
      </c>
      <c r="K18" s="115">
        <v>0.75</v>
      </c>
      <c r="L18" s="9">
        <f t="shared" si="0"/>
        <v>1</v>
      </c>
      <c r="M18" s="116">
        <f>K18-I18+IF(I18&gt;K18,1)-J18+(E18*base!E$4)+(D18*base!E$4)+(C18*base!E$4)+(F18*base!E$4)</f>
        <v>0.41666666666666669</v>
      </c>
      <c r="N18" s="117" t="str">
        <f>IF(M18&lt;=base!E$5,"","Faux")</f>
        <v/>
      </c>
      <c r="O18" s="118">
        <f>IF(SUM(M18-base!E$5)&lt;0,0,SUM(M18-base!E$5))</f>
        <v>0</v>
      </c>
      <c r="P18" s="119"/>
      <c r="Q18" s="109" t="str">
        <f>IF(P18&lt;=base!E$3,"","Faux")</f>
        <v/>
      </c>
      <c r="R18" s="120"/>
      <c r="S18" s="15"/>
      <c r="T18" s="15"/>
      <c r="U18" s="15"/>
      <c r="V18" s="4" t="str">
        <f>IF(travail!U18&lt;=base!E$8,"","Faux")</f>
        <v/>
      </c>
      <c r="W18" s="15"/>
      <c r="X18" s="15"/>
      <c r="AD18" s="12">
        <f>IF(SUM(MOD(K18-I18,1)-IF(K18&gt;I18,MAX(0,MIN(K18,base!E$14/24)-MAX(I18,7/24)),MAX(0,base!E$14/24-MAX(I18,7/24))+MAX(0,MIN(K18,base!E$14/24)-7/24)))&lt;0,0,SUM(MOD(K18-I18,1)-IF(K18&gt;I18,MAX(0,MIN(K18,base!E$14/24)-MAX(I18,7/24)),MAX(0,base!E$14/24-MAX(I18,7/24))+MAX(0,MIN(K18,base!E$14/24)-7/24))))</f>
        <v>0</v>
      </c>
      <c r="AE18" s="13"/>
      <c r="AF18" s="14">
        <f>M18*G18*1</f>
        <v>0</v>
      </c>
    </row>
    <row r="19" spans="1:32">
      <c r="A19" s="102" t="s">
        <v>7</v>
      </c>
      <c r="B19" s="110">
        <v>41290</v>
      </c>
      <c r="C19" s="111"/>
      <c r="D19" s="112"/>
      <c r="E19" s="111"/>
      <c r="F19" s="111"/>
      <c r="G19" s="111"/>
      <c r="H19" s="111">
        <v>1</v>
      </c>
      <c r="I19" s="113">
        <v>0.30208333333333331</v>
      </c>
      <c r="J19" s="114">
        <v>3.125E-2</v>
      </c>
      <c r="K19" s="115">
        <v>0.75</v>
      </c>
      <c r="L19" s="9">
        <f t="shared" si="0"/>
        <v>1</v>
      </c>
      <c r="M19" s="116">
        <f>K19-I19+IF(I19&gt;K19,1)-J19+(E19*base!E$4)+(D19*base!E$4)+(C19*base!E$4)+(F19*base!E$4)</f>
        <v>0.41666666666666669</v>
      </c>
      <c r="N19" s="117" t="str">
        <f>IF(M19&lt;=base!E$5,"","Faux")</f>
        <v/>
      </c>
      <c r="O19" s="118">
        <f>IF(SUM(M19-base!E$5)&lt;0,0,SUM(M19-base!E$5))</f>
        <v>0</v>
      </c>
      <c r="P19" s="119"/>
      <c r="Q19" s="109" t="str">
        <f>IF(P19&lt;=base!E$3,"","Faux")</f>
        <v/>
      </c>
      <c r="R19" s="120"/>
      <c r="S19" s="10">
        <f>L19*SUM(M18:M19)</f>
        <v>0.83333333333333337</v>
      </c>
      <c r="T19" s="10">
        <f t="shared" ref="T19:T21" si="4">IF(S19&gt;("36:00"*1),S19-("36:00"*1),0)-T18</f>
        <v>0</v>
      </c>
      <c r="U19" s="15"/>
      <c r="V19" s="4" t="str">
        <f>IF(travail!U19&lt;=base!E$8,"","Faux")</f>
        <v/>
      </c>
      <c r="W19" s="15"/>
      <c r="X19" s="15"/>
      <c r="AD19" s="12">
        <f>IF(SUM(MOD(K19-I19,1)-IF(K19&gt;I19,MAX(0,MIN(K19,base!E$14/24)-MAX(I19,7/24)),MAX(0,base!E$14/24-MAX(I19,7/24))+MAX(0,MIN(K19,base!E$14/24)-7/24)))&lt;0,0,SUM(MOD(K19-I19,1)-IF(K19&gt;I19,MAX(0,MIN(K19,base!E$14/24)-MAX(I19,7/24)),MAX(0,base!E$14/24-MAX(I19,7/24))+MAX(0,MIN(K19,base!E$14/24)-7/24))))</f>
        <v>0</v>
      </c>
      <c r="AE19" s="7"/>
      <c r="AF19" s="14">
        <f>M19*G19*1</f>
        <v>0</v>
      </c>
    </row>
    <row r="20" spans="1:32">
      <c r="A20" s="102" t="s">
        <v>8</v>
      </c>
      <c r="B20" s="110">
        <v>41291</v>
      </c>
      <c r="C20" s="111"/>
      <c r="D20" s="112"/>
      <c r="E20" s="111"/>
      <c r="F20" s="111"/>
      <c r="G20" s="111"/>
      <c r="H20" s="111"/>
      <c r="I20" s="113"/>
      <c r="J20" s="114"/>
      <c r="K20" s="115"/>
      <c r="L20" s="9">
        <f t="shared" si="0"/>
        <v>0</v>
      </c>
      <c r="M20" s="116">
        <f>K20-I20+IF(I20&gt;K20,1)-J20+(E20*base!E$4)+(D20*base!E$4)+(C20*base!E$4)+(F20*base!E$4)</f>
        <v>0</v>
      </c>
      <c r="N20" s="117" t="str">
        <f>IF(M20&lt;=base!E$5,"","Faux")</f>
        <v/>
      </c>
      <c r="O20" s="118">
        <f>IF(SUM(M20-base!E$5)&lt;0,0,SUM(M20-base!E$5))</f>
        <v>0</v>
      </c>
      <c r="P20" s="119">
        <f t="shared" si="1"/>
        <v>0</v>
      </c>
      <c r="Q20" s="109" t="str">
        <f>IF(P20&lt;=base!E$3,"","Faux")</f>
        <v/>
      </c>
      <c r="R20" s="120">
        <f>IF(SUM(P20-base!E$3)&lt;0,0,SUM(P20-base!E$3))</f>
        <v>0</v>
      </c>
      <c r="S20" s="10">
        <f>L20*SUM(M18:M20)</f>
        <v>0</v>
      </c>
      <c r="T20" s="10">
        <f t="shared" si="4"/>
        <v>0</v>
      </c>
      <c r="U20" s="15"/>
      <c r="V20" s="4" t="str">
        <f>IF(travail!U20&lt;=base!E$8,"","Faux")</f>
        <v/>
      </c>
      <c r="W20" s="15"/>
      <c r="X20" s="15"/>
      <c r="AD20" s="12">
        <f>IF(SUM(MOD(K20-I20,1)-IF(K20&gt;I20,MAX(0,MIN(K20,base!E$14/24)-MAX(I20,7/24)),MAX(0,base!E$14/24-MAX(I20,7/24))+MAX(0,MIN(K20,base!E$14/24)-7/24)))&lt;0,0,SUM(MOD(K20-I20,1)-IF(K20&gt;I20,MAX(0,MIN(K20,base!E$14/24)-MAX(I20,7/24)),MAX(0,base!E$14/24-MAX(I20,7/24))+MAX(0,MIN(K20,base!E$14/24)-7/24))))</f>
        <v>0</v>
      </c>
      <c r="AE20" s="7"/>
      <c r="AF20" s="14">
        <f>M20*G20*1</f>
        <v>0</v>
      </c>
    </row>
    <row r="21" spans="1:32">
      <c r="A21" s="102" t="s">
        <v>9</v>
      </c>
      <c r="B21" s="110">
        <v>41292</v>
      </c>
      <c r="C21" s="111"/>
      <c r="D21" s="112"/>
      <c r="E21" s="111"/>
      <c r="F21" s="111"/>
      <c r="G21" s="111"/>
      <c r="H21" s="111">
        <v>1</v>
      </c>
      <c r="I21" s="113">
        <v>0.30208333333333331</v>
      </c>
      <c r="J21" s="114">
        <v>3.125E-2</v>
      </c>
      <c r="K21" s="115">
        <v>0.75</v>
      </c>
      <c r="L21" s="9">
        <f t="shared" si="0"/>
        <v>1</v>
      </c>
      <c r="M21" s="116">
        <f>K21-I21+IF(I21&gt;K21,1)-J21+(E21*base!E$4)+(D21*base!E$4)+(C21*base!E$4)+(F21*base!E$4)</f>
        <v>0.41666666666666669</v>
      </c>
      <c r="N21" s="117" t="str">
        <f>IF(M21&lt;=base!E$5,"","Faux")</f>
        <v/>
      </c>
      <c r="O21" s="118">
        <f>IF(SUM(M21-base!E$5)&lt;0,0,SUM(M21-base!E$5))</f>
        <v>0</v>
      </c>
      <c r="P21" s="119"/>
      <c r="Q21" s="109" t="str">
        <f>IF(P21&lt;=base!E$3,"","Faux")</f>
        <v/>
      </c>
      <c r="R21" s="120"/>
      <c r="S21" s="10">
        <f>L21*SUM(M18:M21)</f>
        <v>1.25</v>
      </c>
      <c r="T21" s="10">
        <f t="shared" si="4"/>
        <v>0</v>
      </c>
      <c r="U21" s="15"/>
      <c r="V21" s="4" t="str">
        <f>IF(travail!U21&lt;=base!E$8,"","Faux")</f>
        <v/>
      </c>
      <c r="W21" s="15"/>
      <c r="X21" s="15"/>
      <c r="AD21" s="12">
        <f>IF(SUM(MOD(K21-I21,1)-IF(K21&gt;I21,MAX(0,MIN(K21,base!E$14/24)-MAX(I21,7/24)),MAX(0,base!E$14/24-MAX(I21,7/24))+MAX(0,MIN(K21,base!E$14/24)-7/24)))&lt;0,0,SUM(MOD(K21-I21,1)-IF(K21&gt;I21,MAX(0,MIN(K21,base!E$14/24)-MAX(I21,7/24)),MAX(0,base!E$14/24-MAX(I21,7/24))+MAX(0,MIN(K21,base!E$14/24)-7/24))))</f>
        <v>0</v>
      </c>
      <c r="AE21" s="7"/>
      <c r="AF21" s="14">
        <f>M21*G21*1</f>
        <v>0</v>
      </c>
    </row>
    <row r="22" spans="1:32">
      <c r="A22" s="102" t="s">
        <v>3</v>
      </c>
      <c r="B22" s="110">
        <v>41293</v>
      </c>
      <c r="C22" s="111"/>
      <c r="D22" s="112"/>
      <c r="E22" s="111"/>
      <c r="F22" s="111"/>
      <c r="G22" s="111"/>
      <c r="H22" s="111">
        <v>1</v>
      </c>
      <c r="I22" s="113">
        <v>0.30208333333333331</v>
      </c>
      <c r="J22" s="114">
        <v>3.125E-2</v>
      </c>
      <c r="K22" s="115">
        <v>0.75</v>
      </c>
      <c r="L22" s="9">
        <f t="shared" si="0"/>
        <v>1</v>
      </c>
      <c r="M22" s="116">
        <f>K22-I22+IF(I22&gt;K22,1)-J22+(E22*base!E$4)+(D22*base!E$4)+(C22*base!E$4)+(F22*base!E$4)</f>
        <v>0.41666666666666669</v>
      </c>
      <c r="N22" s="117" t="str">
        <f>IF(M22&lt;=base!E$5,"","Faux")</f>
        <v/>
      </c>
      <c r="O22" s="118">
        <f>IF(SUM(M22-base!E$5)&lt;0,0,SUM(M22-base!E$5))</f>
        <v>0</v>
      </c>
      <c r="P22" s="119"/>
      <c r="Q22" s="109" t="str">
        <f>IF(P22&lt;=base!E$3,"","Faux")</f>
        <v/>
      </c>
      <c r="R22" s="120"/>
      <c r="S22" s="10">
        <f>L22*SUM(M18:M22)</f>
        <v>1.6666666666666667</v>
      </c>
      <c r="T22" s="10">
        <f>IF(S22&gt;("36:00"*1),S22-("36:00"*1),0)-T21</f>
        <v>0.16666666666666674</v>
      </c>
      <c r="U22" s="15"/>
      <c r="V22" s="4" t="str">
        <f>IF(travail!U22&lt;=base!E$8,"","Faux")</f>
        <v/>
      </c>
      <c r="W22" s="15"/>
      <c r="X22" s="15"/>
      <c r="AD22" s="12">
        <f>IF(SUM(MOD(K22-I22,1)-IF(K22&gt;I22,MAX(0,MIN(K22,base!E$14/24)-MAX(I22,7/24)),MAX(0,base!E$14/24-MAX(I22,7/24))+MAX(0,MIN(K22,base!E$14/24)-7/24)))&lt;0,0,SUM(MOD(K22-I22,1)-IF(K22&gt;I22,MAX(0,MIN(K22,base!E$14/24)-MAX(I22,7/24)),MAX(0,base!E$14/24-MAX(I22,7/24))+MAX(0,MIN(K22,base!E$14/24)-7/24))))</f>
        <v>0</v>
      </c>
      <c r="AE22" s="7"/>
      <c r="AF22" s="14">
        <f>M22*G22*1</f>
        <v>0</v>
      </c>
    </row>
    <row r="23" spans="1:32">
      <c r="A23" s="102" t="s">
        <v>4</v>
      </c>
      <c r="B23" s="110">
        <v>41294</v>
      </c>
      <c r="C23" s="111"/>
      <c r="D23" s="112"/>
      <c r="E23" s="111"/>
      <c r="F23" s="111"/>
      <c r="G23" s="111"/>
      <c r="H23" s="111"/>
      <c r="I23" s="113"/>
      <c r="J23" s="114"/>
      <c r="K23" s="115"/>
      <c r="L23" s="9">
        <f t="shared" si="0"/>
        <v>0</v>
      </c>
      <c r="M23" s="116">
        <f>K23-I23+IF(I23&gt;K23,1)-J23+(E23*base!E$4)+(D23*base!E$4)+(C23*base!E$4)+(F23*base!E$4)</f>
        <v>0</v>
      </c>
      <c r="N23" s="117" t="str">
        <f>IF(M23&lt;=base!E$5,"","Faux")</f>
        <v/>
      </c>
      <c r="O23" s="118">
        <f>IF(SUM(M23-base!E$5)&lt;0,0,SUM(M23-base!E$5))</f>
        <v>0</v>
      </c>
      <c r="P23" s="119">
        <f t="shared" si="1"/>
        <v>0</v>
      </c>
      <c r="Q23" s="109" t="str">
        <f>IF(P23&lt;=base!E$3,"","Faux")</f>
        <v/>
      </c>
      <c r="R23" s="120">
        <f>IF(SUM(P23-base!E$3)&lt;0,0,SUM(P23-base!E$3))</f>
        <v>0</v>
      </c>
      <c r="S23" s="10">
        <f>L23*SUM(M18:M23)</f>
        <v>0</v>
      </c>
      <c r="T23" s="10">
        <f>IF(SUM(IF(S23&gt;("36:00"*1),S23-("36:00"*1),0)-T21-T22)&lt;0,0,SUM(IF(S23&gt;("36:00"*1),S23-("36:00"*1),0)-T21-T22))</f>
        <v>0</v>
      </c>
      <c r="U23" s="15"/>
      <c r="V23" s="4" t="str">
        <f>IF(travail!U23&lt;=base!E$8,"","Faux")</f>
        <v/>
      </c>
      <c r="W23" s="15"/>
      <c r="X23" s="15"/>
      <c r="AD23" s="12">
        <f>IF(SUM(MOD(K23-I23,1)-IF(K23&gt;I23,MAX(0,MIN(K23,base!E$14/24)-MAX(I23,7/24)),MAX(0,base!E$14/24-MAX(I23,7/24))+MAX(0,MIN(K23,base!E$14/24)-7/24)))&lt;0,0,SUM(MOD(K23-I23,1)-IF(K23&gt;I23,MAX(0,MIN(K23,base!E$14/24)-MAX(I23,7/24)),MAX(0,base!E$14/24-MAX(I23,7/24))+MAX(0,MIN(K23,base!E$14/24)-7/24))))</f>
        <v>0</v>
      </c>
      <c r="AE23" s="7"/>
      <c r="AF23" s="14"/>
    </row>
    <row r="24" spans="1:32">
      <c r="A24" s="102" t="s">
        <v>5</v>
      </c>
      <c r="B24" s="110">
        <v>41295</v>
      </c>
      <c r="C24" s="111"/>
      <c r="D24" s="112"/>
      <c r="E24" s="111"/>
      <c r="F24" s="111"/>
      <c r="G24" s="111"/>
      <c r="H24" s="111"/>
      <c r="I24" s="113"/>
      <c r="J24" s="114"/>
      <c r="K24" s="115"/>
      <c r="L24" s="9">
        <f t="shared" si="0"/>
        <v>0</v>
      </c>
      <c r="M24" s="116">
        <f>K24-I24+IF(I24&gt;K24,1)-J24+(E24*base!E$4)+(D24*base!E$4)+(C24*base!E$4)+(F24*base!E$4)</f>
        <v>0</v>
      </c>
      <c r="N24" s="117" t="str">
        <f>IF(M24&lt;=base!E$5,"","Faux")</f>
        <v/>
      </c>
      <c r="O24" s="118">
        <f>IF(SUM(M24-base!E$5)&lt;0,0,SUM(M24-base!E$5))</f>
        <v>0</v>
      </c>
      <c r="P24" s="119">
        <f t="shared" si="1"/>
        <v>0</v>
      </c>
      <c r="Q24" s="109" t="str">
        <f>IF(P24&lt;=base!E$3,"","Faux")</f>
        <v/>
      </c>
      <c r="R24" s="120">
        <f>IF(SUM(P24-base!E$3)&lt;0,0,SUM(P24-base!E$3))</f>
        <v>0</v>
      </c>
      <c r="S24" s="10">
        <f>L24*SUM(M18:M24)</f>
        <v>0</v>
      </c>
      <c r="T24" s="10">
        <f>IF(SUM(IF(S24&gt;("36:00"*1),S24-("36:00"*1),0)-T22-T23)&lt;0,0,SUM(IF(S24&gt;("36:00"*1),S24-("36:00"*1),0)-T22-T23))</f>
        <v>0</v>
      </c>
      <c r="U24" s="15">
        <f>SUM(M18:M24)</f>
        <v>1.6666666666666667</v>
      </c>
      <c r="V24" s="4" t="str">
        <f>IF(travail!U24&lt;=base!E$8,"","Faux")</f>
        <v/>
      </c>
      <c r="W24" s="11">
        <f>IF(SUM(U24-base!E$8)&lt;0,0,SUM(U24-base!E$8))</f>
        <v>0</v>
      </c>
      <c r="X24" s="15">
        <f>IF(base!E$7&lt;U24,U24-base!E$7,0)</f>
        <v>0.16666666666666674</v>
      </c>
      <c r="AD24" s="12">
        <f>IF(SUM(MOD(K24-I24,1)-IF(K24&gt;I24,MAX(0,MIN(K24,base!E$14/24)-MAX(I24,7/24)),MAX(0,base!E$14/24-MAX(I24,7/24))+MAX(0,MIN(K24,base!E$14/24)-7/24)))&lt;0,0,SUM(MOD(K24-I24,1)-IF(K24&gt;I24,MAX(0,MIN(K24,base!E$14/24)-MAX(I24,7/24)),MAX(0,base!E$14/24-MAX(I24,7/24))+MAX(0,MIN(K24,base!E$14/24)-7/24))))</f>
        <v>0</v>
      </c>
      <c r="AE24" s="13">
        <f>M24</f>
        <v>0</v>
      </c>
      <c r="AF24" s="14"/>
    </row>
    <row r="25" spans="1:32">
      <c r="A25" s="102" t="s">
        <v>6</v>
      </c>
      <c r="B25" s="110">
        <v>41296</v>
      </c>
      <c r="C25" s="111"/>
      <c r="D25" s="112"/>
      <c r="E25" s="111"/>
      <c r="F25" s="111"/>
      <c r="G25" s="111"/>
      <c r="H25" s="111">
        <v>1</v>
      </c>
      <c r="I25" s="113">
        <v>0.30208333333333331</v>
      </c>
      <c r="J25" s="114">
        <v>3.125E-2</v>
      </c>
      <c r="K25" s="115">
        <v>0.75</v>
      </c>
      <c r="L25" s="9">
        <f t="shared" si="0"/>
        <v>1</v>
      </c>
      <c r="M25" s="116">
        <f>K25-I25+IF(I25&gt;K25,1)-J25+(E25*base!E$4)+(D25*base!E$4)+(C25*base!E$4)+(F25*base!E$4)</f>
        <v>0.41666666666666669</v>
      </c>
      <c r="N25" s="117" t="str">
        <f>IF(M25&lt;=base!E$5,"","Faux")</f>
        <v/>
      </c>
      <c r="O25" s="118">
        <f>IF(SUM(M25-base!E$5)&lt;0,0,SUM(M25-base!E$5))</f>
        <v>0</v>
      </c>
      <c r="P25" s="119"/>
      <c r="Q25" s="109" t="str">
        <f>IF(P25&lt;=base!E$3,"","Faux")</f>
        <v/>
      </c>
      <c r="R25" s="120"/>
      <c r="S25" s="15"/>
      <c r="T25" s="15"/>
      <c r="U25" s="15"/>
      <c r="V25" s="4" t="str">
        <f>IF(travail!U25&lt;=base!E$8,"","Faux")</f>
        <v/>
      </c>
      <c r="W25" s="15"/>
      <c r="X25" s="4"/>
      <c r="AD25" s="12">
        <f>IF(SUM(MOD(K25-I25,1)-IF(K25&gt;I25,MAX(0,MIN(K25,base!E$14/24)-MAX(I25,7/24)),MAX(0,base!E$14/24-MAX(I25,7/24))+MAX(0,MIN(K25,base!E$14/24)-7/24)))&lt;0,0,SUM(MOD(K25-I25,1)-IF(K25&gt;I25,MAX(0,MIN(K25,base!E$14/24)-MAX(I25,7/24)),MAX(0,base!E$14/24-MAX(I25,7/24))+MAX(0,MIN(K25,base!E$14/24)-7/24))))</f>
        <v>0</v>
      </c>
      <c r="AE25" s="7"/>
      <c r="AF25" s="14">
        <f>M25*G25*1</f>
        <v>0</v>
      </c>
    </row>
    <row r="26" spans="1:32">
      <c r="A26" s="102" t="s">
        <v>7</v>
      </c>
      <c r="B26" s="110">
        <v>41297</v>
      </c>
      <c r="C26" s="111"/>
      <c r="D26" s="112"/>
      <c r="E26" s="111"/>
      <c r="F26" s="111"/>
      <c r="G26" s="111"/>
      <c r="H26" s="111">
        <v>1</v>
      </c>
      <c r="I26" s="113">
        <v>0.30208333333333331</v>
      </c>
      <c r="J26" s="114">
        <v>3.125E-2</v>
      </c>
      <c r="K26" s="115">
        <v>0.75</v>
      </c>
      <c r="L26" s="9">
        <f t="shared" si="0"/>
        <v>1</v>
      </c>
      <c r="M26" s="116">
        <f>K26-I26+IF(I26&gt;K26,1)-J26+(E26*base!E$4)+(D26*base!E$4)+(C26*base!E$4)+(F26*base!E$4)</f>
        <v>0.41666666666666669</v>
      </c>
      <c r="N26" s="117" t="str">
        <f>IF(M26&lt;=base!E$5,"","Faux")</f>
        <v/>
      </c>
      <c r="O26" s="118">
        <f>IF(SUM(M26-base!E$5)&lt;0,0,SUM(M26-base!E$5))</f>
        <v>0</v>
      </c>
      <c r="P26" s="119"/>
      <c r="Q26" s="109" t="str">
        <f>IF(P26&lt;=base!E$3,"","Faux")</f>
        <v/>
      </c>
      <c r="R26" s="120"/>
      <c r="S26" s="10">
        <f>L26*SUM(M25:M26)</f>
        <v>0.83333333333333337</v>
      </c>
      <c r="T26" s="10">
        <f t="shared" ref="T26:T28" si="5">IF(S26&gt;("36:00"*1),S26-("36:00"*1),0)-T25</f>
        <v>0</v>
      </c>
      <c r="U26" s="15"/>
      <c r="V26" s="4" t="str">
        <f>IF(travail!U26&lt;=base!E$8,"","Faux")</f>
        <v/>
      </c>
      <c r="W26" s="15"/>
      <c r="X26" s="4"/>
      <c r="AD26" s="12">
        <f>IF(SUM(MOD(K26-I26,1)-IF(K26&gt;I26,MAX(0,MIN(K26,base!E$14/24)-MAX(I26,7/24)),MAX(0,base!E$14/24-MAX(I26,7/24))+MAX(0,MIN(K26,base!E$14/24)-7/24)))&lt;0,0,SUM(MOD(K26-I26,1)-IF(K26&gt;I26,MAX(0,MIN(K26,base!E$14/24)-MAX(I26,7/24)),MAX(0,base!E$14/24-MAX(I26,7/24))+MAX(0,MIN(K26,base!E$14/24)-7/24))))</f>
        <v>0</v>
      </c>
      <c r="AE26" s="7"/>
      <c r="AF26" s="14">
        <f>M26*G26*1</f>
        <v>0</v>
      </c>
    </row>
    <row r="27" spans="1:32">
      <c r="A27" s="102" t="s">
        <v>8</v>
      </c>
      <c r="B27" s="110">
        <v>41298</v>
      </c>
      <c r="C27" s="111"/>
      <c r="D27" s="112"/>
      <c r="E27" s="111"/>
      <c r="F27" s="111"/>
      <c r="G27" s="111"/>
      <c r="H27" s="111"/>
      <c r="I27" s="113"/>
      <c r="J27" s="114"/>
      <c r="K27" s="115"/>
      <c r="L27" s="9">
        <f t="shared" si="0"/>
        <v>0</v>
      </c>
      <c r="M27" s="116">
        <f>K27-I27+IF(I27&gt;K27,1)-J27+(E27*base!E$4)+(D27*base!E$4)+(C27*base!E$4)+(F27*base!E$4)</f>
        <v>0</v>
      </c>
      <c r="N27" s="117" t="str">
        <f>IF(M27&lt;=base!E$5,"","Faux")</f>
        <v/>
      </c>
      <c r="O27" s="118">
        <f>IF(SUM(M27-base!E$5)&lt;0,0,SUM(M27-base!E$5))</f>
        <v>0</v>
      </c>
      <c r="P27" s="119">
        <f t="shared" si="1"/>
        <v>0</v>
      </c>
      <c r="Q27" s="109" t="str">
        <f>IF(P27&lt;=base!E$3,"","Faux")</f>
        <v/>
      </c>
      <c r="R27" s="120">
        <f>IF(SUM(P27-base!E$3)&lt;0,0,SUM(P27-base!E$3))</f>
        <v>0</v>
      </c>
      <c r="S27" s="10">
        <f>L27*SUM(M25:M27)</f>
        <v>0</v>
      </c>
      <c r="T27" s="10">
        <f t="shared" si="5"/>
        <v>0</v>
      </c>
      <c r="U27" s="15"/>
      <c r="V27" s="4" t="str">
        <f>IF(travail!U27&lt;=base!E$8,"","Faux")</f>
        <v/>
      </c>
      <c r="W27" s="15"/>
      <c r="X27" s="4"/>
      <c r="AD27" s="12">
        <f>IF(SUM(MOD(K27-I27,1)-IF(K27&gt;I27,MAX(0,MIN(K27,base!E$14/24)-MAX(I27,7/24)),MAX(0,base!E$14/24-MAX(I27,7/24))+MAX(0,MIN(K27,base!E$14/24)-7/24)))&lt;0,0,SUM(MOD(K27-I27,1)-IF(K27&gt;I27,MAX(0,MIN(K27,base!E$14/24)-MAX(I27,7/24)),MAX(0,base!E$14/24-MAX(I27,7/24))+MAX(0,MIN(K27,base!E$14/24)-7/24))))</f>
        <v>0</v>
      </c>
      <c r="AE27" s="7"/>
      <c r="AF27" s="14">
        <f>M27*G27*1</f>
        <v>0</v>
      </c>
    </row>
    <row r="28" spans="1:32">
      <c r="A28" s="102" t="s">
        <v>9</v>
      </c>
      <c r="B28" s="110">
        <v>41299</v>
      </c>
      <c r="C28" s="111"/>
      <c r="D28" s="112"/>
      <c r="E28" s="111"/>
      <c r="F28" s="111"/>
      <c r="G28" s="111"/>
      <c r="H28" s="111"/>
      <c r="I28" s="113">
        <v>0.30208333333333331</v>
      </c>
      <c r="J28" s="114">
        <v>3.125E-2</v>
      </c>
      <c r="K28" s="115">
        <v>0.75</v>
      </c>
      <c r="L28" s="9">
        <f t="shared" si="0"/>
        <v>0</v>
      </c>
      <c r="M28" s="116">
        <f>K28-I28+IF(I28&gt;K28,1)-J28+(E28*base!E$4)+(D28*base!E$4)+(C28*base!E$4)+(F28*base!E$4)</f>
        <v>0.41666666666666669</v>
      </c>
      <c r="N28" s="117" t="str">
        <f>IF(M28&lt;=base!E$5,"","Faux")</f>
        <v/>
      </c>
      <c r="O28" s="118">
        <f>IF(SUM(M28-base!E$5)&lt;0,0,SUM(M28-base!E$5))</f>
        <v>0</v>
      </c>
      <c r="P28" s="119"/>
      <c r="Q28" s="109" t="str">
        <f>IF(P28&lt;=base!E$3,"","Faux")</f>
        <v/>
      </c>
      <c r="R28" s="120"/>
      <c r="S28" s="10">
        <f>L28*SUM(M25:M28)</f>
        <v>0</v>
      </c>
      <c r="T28" s="10">
        <f t="shared" si="5"/>
        <v>0</v>
      </c>
      <c r="U28" s="15"/>
      <c r="V28" s="4" t="str">
        <f>IF(travail!U28&lt;=base!E$8,"","Faux")</f>
        <v/>
      </c>
      <c r="W28" s="15"/>
      <c r="X28" s="4"/>
      <c r="AD28" s="12">
        <f>IF(SUM(MOD(K28-I28,1)-IF(K28&gt;I28,MAX(0,MIN(K28,base!E$14/24)-MAX(I28,7/24)),MAX(0,base!E$14/24-MAX(I28,7/24))+MAX(0,MIN(K28,base!E$14/24)-7/24)))&lt;0,0,SUM(MOD(K28-I28,1)-IF(K28&gt;I28,MAX(0,MIN(K28,base!E$14/24)-MAX(I28,7/24)),MAX(0,base!E$14/24-MAX(I28,7/24))+MAX(0,MIN(K28,base!E$14/24)-7/24))))</f>
        <v>0</v>
      </c>
      <c r="AE28" s="7"/>
      <c r="AF28" s="14">
        <f>M28*G28*1</f>
        <v>0</v>
      </c>
    </row>
    <row r="29" spans="1:32">
      <c r="A29" s="102" t="s">
        <v>3</v>
      </c>
      <c r="B29" s="110">
        <v>41300</v>
      </c>
      <c r="C29" s="111"/>
      <c r="D29" s="112"/>
      <c r="E29" s="111"/>
      <c r="F29" s="111"/>
      <c r="G29" s="111"/>
      <c r="H29" s="111">
        <v>1</v>
      </c>
      <c r="I29" s="113">
        <v>0.30208333333333331</v>
      </c>
      <c r="J29" s="114">
        <v>3.125E-2</v>
      </c>
      <c r="K29" s="115">
        <v>0.75</v>
      </c>
      <c r="L29" s="9">
        <f t="shared" si="0"/>
        <v>1</v>
      </c>
      <c r="M29" s="116">
        <f>K29-I29+IF(I29&gt;K29,1)-J29+(E29*base!E$4)+(D29*base!E$4)+(C29*base!E$4)+(F29*base!E$4)</f>
        <v>0.41666666666666669</v>
      </c>
      <c r="N29" s="117" t="str">
        <f>IF(M29&lt;=base!E$5,"","Faux")</f>
        <v/>
      </c>
      <c r="O29" s="118">
        <f>IF(SUM(M29-base!E$5)&lt;0,0,SUM(M29-base!E$5))</f>
        <v>0</v>
      </c>
      <c r="P29" s="119"/>
      <c r="Q29" s="109" t="str">
        <f>IF(P29&lt;=base!E$3,"","Faux")</f>
        <v/>
      </c>
      <c r="R29" s="120"/>
      <c r="S29" s="10">
        <f>L29*SUM(M25:M29)</f>
        <v>1.6666666666666667</v>
      </c>
      <c r="T29" s="10">
        <f>IF(S29&gt;("36:00"*1),S29-("36:00"*1),0)-T28</f>
        <v>0.16666666666666674</v>
      </c>
      <c r="U29" s="15"/>
      <c r="V29" s="4" t="str">
        <f>IF(travail!U29&lt;=base!E$8,"","Faux")</f>
        <v/>
      </c>
      <c r="W29" s="15"/>
      <c r="X29" s="4"/>
      <c r="AD29" s="12">
        <f>IF(SUM(MOD(K29-I29,1)-IF(K29&gt;I29,MAX(0,MIN(K29,base!E$14/24)-MAX(I29,7/24)),MAX(0,base!E$14/24-MAX(I29,7/24))+MAX(0,MIN(K29,base!E$14/24)-7/24)))&lt;0,0,SUM(MOD(K29-I29,1)-IF(K29&gt;I29,MAX(0,MIN(K29,base!E$14/24)-MAX(I29,7/24)),MAX(0,base!E$14/24-MAX(I29,7/24))+MAX(0,MIN(K29,base!E$14/24)-7/24))))</f>
        <v>0</v>
      </c>
      <c r="AE29" s="7"/>
      <c r="AF29" s="14">
        <f>M29*G29*1</f>
        <v>0</v>
      </c>
    </row>
    <row r="30" spans="1:32">
      <c r="A30" s="102" t="s">
        <v>4</v>
      </c>
      <c r="B30" s="110">
        <v>41301</v>
      </c>
      <c r="C30" s="111"/>
      <c r="D30" s="112"/>
      <c r="E30" s="111"/>
      <c r="F30" s="111"/>
      <c r="G30" s="111"/>
      <c r="H30" s="111"/>
      <c r="I30" s="113"/>
      <c r="J30" s="114"/>
      <c r="K30" s="115"/>
      <c r="L30" s="9">
        <f t="shared" si="0"/>
        <v>0</v>
      </c>
      <c r="M30" s="116">
        <f>K30-I30+IF(I30&gt;K30,1)-J30+(E30*base!E$4)+(D30*base!E$4)+(C30*base!E$4)+(F30*base!E$4)</f>
        <v>0</v>
      </c>
      <c r="N30" s="117" t="str">
        <f>IF(M30&lt;=base!E$5,"","Faux")</f>
        <v/>
      </c>
      <c r="O30" s="118">
        <f>IF(SUM(M30-base!E$5)&lt;0,0,SUM(M30-base!E$5))</f>
        <v>0</v>
      </c>
      <c r="P30" s="119">
        <f t="shared" si="1"/>
        <v>0</v>
      </c>
      <c r="Q30" s="109" t="str">
        <f>IF(P30&lt;=base!E$3,"","Faux")</f>
        <v/>
      </c>
      <c r="R30" s="120">
        <f>IF(SUM(P30-base!E$3)&lt;0,0,SUM(P30-base!E$3))</f>
        <v>0</v>
      </c>
      <c r="S30" s="10">
        <f>L30*SUM(M25:M30)</f>
        <v>0</v>
      </c>
      <c r="T30" s="10">
        <f>IF(SUM(IF(S30&gt;("36:00"*1),S30-("36:00"*1),0)-T28-T29)&lt;0,0,SUM(IF(S30&gt;("36:00"*1),S30-("36:00"*1),0)-T28-T29))</f>
        <v>0</v>
      </c>
      <c r="U30" s="15"/>
      <c r="V30" s="4" t="str">
        <f>IF(travail!U30&lt;=base!E$8,"","Faux")</f>
        <v/>
      </c>
      <c r="W30" s="15"/>
      <c r="X30" s="4"/>
      <c r="AD30" s="12">
        <f>IF(SUM(MOD(K30-I30,1)-IF(K30&gt;I30,MAX(0,MIN(K30,base!E$14/24)-MAX(I30,7/24)),MAX(0,base!E$14/24-MAX(I30,7/24))+MAX(0,MIN(K30,base!E$14/24)-7/24)))&lt;0,0,SUM(MOD(K30-I30,1)-IF(K30&gt;I30,MAX(0,MIN(K30,base!E$14/24)-MAX(I30,7/24)),MAX(0,base!E$14/24-MAX(I30,7/24))+MAX(0,MIN(K30,base!E$14/24)-7/24))))</f>
        <v>0</v>
      </c>
      <c r="AE30" s="7"/>
      <c r="AF30" s="14"/>
    </row>
    <row r="31" spans="1:32">
      <c r="A31" s="102" t="s">
        <v>5</v>
      </c>
      <c r="B31" s="110">
        <v>41302</v>
      </c>
      <c r="C31" s="111"/>
      <c r="D31" s="112"/>
      <c r="E31" s="111"/>
      <c r="F31" s="111"/>
      <c r="G31" s="111"/>
      <c r="H31" s="111"/>
      <c r="I31" s="113"/>
      <c r="J31" s="114"/>
      <c r="K31" s="115"/>
      <c r="L31" s="9">
        <f t="shared" si="0"/>
        <v>0</v>
      </c>
      <c r="M31" s="116">
        <f>K31-I31+IF(I31&gt;K31,1)-J31+(E31*base!E$4)+(D31*base!E$4)+(C31*base!E$4)+(F31*base!E$4)</f>
        <v>0</v>
      </c>
      <c r="N31" s="117" t="str">
        <f>IF(M31&lt;=base!E$5,"","Faux")</f>
        <v/>
      </c>
      <c r="O31" s="118">
        <f>IF(SUM(M31-base!E$5)&lt;0,0,SUM(M31-base!E$5))</f>
        <v>0</v>
      </c>
      <c r="P31" s="119">
        <f t="shared" si="1"/>
        <v>0</v>
      </c>
      <c r="Q31" s="109" t="str">
        <f>IF(P31&lt;=base!E$3,"","Faux")</f>
        <v/>
      </c>
      <c r="R31" s="120">
        <f>IF(SUM(P31-base!E$3)&lt;0,0,SUM(P31-base!E$3))</f>
        <v>0</v>
      </c>
      <c r="S31" s="10">
        <f>L31*SUM(M25:M31)</f>
        <v>0</v>
      </c>
      <c r="T31" s="10">
        <f>IF(SUM(IF(S31&gt;("36:00"*1),S31-("36:00"*1),0)-T29-T30)&lt;0,0,SUM(IF(S31&gt;("36:00"*1),S31-("36:00"*1),0)-T29-T30))</f>
        <v>0</v>
      </c>
      <c r="U31" s="15">
        <f>SUM(M25:M31)</f>
        <v>1.6666666666666667</v>
      </c>
      <c r="V31" s="4" t="str">
        <f>IF(travail!U31&lt;=base!E$8,"","Faux")</f>
        <v/>
      </c>
      <c r="W31" s="11">
        <f>IF(SUM(U31-base!E$8)&lt;0,0,SUM(U31-base!E$8))</f>
        <v>0</v>
      </c>
      <c r="X31" s="15">
        <f>IF(base!E$7&lt;U31,U31-base!E$7,0)</f>
        <v>0.16666666666666674</v>
      </c>
      <c r="AD31" s="12">
        <f>IF(SUM(MOD(K31-I31,1)-IF(K31&gt;I31,MAX(0,MIN(K31,base!E$14/24)-MAX(I31,7/24)),MAX(0,base!E$14/24-MAX(I31,7/24))+MAX(0,MIN(K31,base!E$14/24)-7/24)))&lt;0,0,SUM(MOD(K31-I31,1)-IF(K31&gt;I31,MAX(0,MIN(K31,base!E$14/24)-MAX(I31,7/24)),MAX(0,base!E$14/24-MAX(I31,7/24))+MAX(0,MIN(K31,base!E$14/24)-7/24))))</f>
        <v>0</v>
      </c>
      <c r="AE31" s="13">
        <f>M31</f>
        <v>0</v>
      </c>
      <c r="AF31" s="14"/>
    </row>
    <row r="32" spans="1:32">
      <c r="A32" s="102" t="s">
        <v>6</v>
      </c>
      <c r="B32" s="110">
        <v>41303</v>
      </c>
      <c r="C32" s="111"/>
      <c r="D32" s="112"/>
      <c r="E32" s="111"/>
      <c r="F32" s="111"/>
      <c r="G32" s="111"/>
      <c r="H32" s="111"/>
      <c r="I32" s="113">
        <v>0.30208333333333331</v>
      </c>
      <c r="J32" s="114">
        <v>3.125E-2</v>
      </c>
      <c r="K32" s="115">
        <v>0.75</v>
      </c>
      <c r="L32" s="9">
        <f t="shared" si="0"/>
        <v>0</v>
      </c>
      <c r="M32" s="116">
        <f>K32-I32+IF(I32&gt;K32,1)-J32+(E32*base!E$4)+(D32*base!E$4)+(C32*base!E$4)+(F32*base!E$4)</f>
        <v>0.41666666666666669</v>
      </c>
      <c r="N32" s="117" t="str">
        <f>IF(M32&lt;=base!E$5,"","Faux")</f>
        <v/>
      </c>
      <c r="O32" s="118">
        <f>IF(SUM(M32-base!E$5)&lt;0,0,SUM(M32-base!E$5))</f>
        <v>0</v>
      </c>
      <c r="P32" s="119"/>
      <c r="Q32" s="109"/>
      <c r="R32" s="120"/>
      <c r="S32" s="15"/>
      <c r="T32" s="15"/>
      <c r="U32" s="15"/>
      <c r="V32" s="4" t="str">
        <f>IF(travail!U32&lt;=base!E$8,"","Faux")</f>
        <v/>
      </c>
      <c r="W32" s="15"/>
      <c r="X32" s="4"/>
      <c r="AD32" s="12">
        <f>IF(SUM(MOD(K32-I32,1)-IF(K32&gt;I32,MAX(0,MIN(K32,base!E$14/24)-MAX(I32,7/24)),MAX(0,base!E$14/24-MAX(I32,7/24))+MAX(0,MIN(K32,base!E$14/24)-7/24)))&lt;0,0,SUM(MOD(K32-I32,1)-IF(K32&gt;I32,MAX(0,MIN(K32,base!E$14/24)-MAX(I32,7/24)),MAX(0,base!E$14/24-MAX(I32,7/24))+MAX(0,MIN(K32,base!E$14/24)-7/24))))</f>
        <v>0</v>
      </c>
      <c r="AE32" s="7"/>
      <c r="AF32" s="14">
        <f>M32*G32*1</f>
        <v>0</v>
      </c>
    </row>
    <row r="33" spans="1:32">
      <c r="A33" s="102" t="s">
        <v>7</v>
      </c>
      <c r="B33" s="110">
        <v>41304</v>
      </c>
      <c r="C33" s="111"/>
      <c r="D33" s="112"/>
      <c r="E33" s="111"/>
      <c r="F33" s="111"/>
      <c r="G33" s="111"/>
      <c r="H33" s="111">
        <v>1</v>
      </c>
      <c r="I33" s="113">
        <v>0.30208333333333331</v>
      </c>
      <c r="J33" s="114">
        <v>3.125E-2</v>
      </c>
      <c r="K33" s="115">
        <v>0.75</v>
      </c>
      <c r="L33" s="9">
        <f t="shared" si="0"/>
        <v>1</v>
      </c>
      <c r="M33" s="116">
        <f>K33-I33+IF(I33&gt;K33,1)-J33+(E33*base!E$4)+(D33*base!E$4)+(C33*base!E$4)+(F33*base!E$4)</f>
        <v>0.41666666666666669</v>
      </c>
      <c r="N33" s="117" t="str">
        <f>IF(M33&lt;=base!E$5,"","Faux")</f>
        <v/>
      </c>
      <c r="O33" s="118">
        <f>IF(SUM(M33-base!E$5)&lt;0,0,SUM(M33-base!E$5))</f>
        <v>0</v>
      </c>
      <c r="P33" s="119"/>
      <c r="Q33" s="109"/>
      <c r="R33" s="120"/>
      <c r="S33" s="10">
        <f>L33*SUM(M32:M33)</f>
        <v>0.83333333333333337</v>
      </c>
      <c r="T33" s="10">
        <f t="shared" ref="T33:T35" si="6">IF(S33&gt;("36:00"*1),S33-("36:00"*1),0)-T32</f>
        <v>0</v>
      </c>
      <c r="U33" s="15"/>
      <c r="V33" s="4" t="str">
        <f>IF(travail!U33&lt;=base!E$8,"","Faux")</f>
        <v/>
      </c>
      <c r="W33" s="15"/>
      <c r="X33" s="4"/>
      <c r="AD33" s="12">
        <f>IF(SUM(MOD(K33-I33,1)-IF(K33&gt;I33,MAX(0,MIN(K33,base!E$14/24)-MAX(I33,7/24)),MAX(0,base!E$14/24-MAX(I33,7/24))+MAX(0,MIN(K33,base!E$14/24)-7/24)))&lt;0,0,SUM(MOD(K33-I33,1)-IF(K33&gt;I33,MAX(0,MIN(K33,base!E$14/24)-MAX(I33,7/24)),MAX(0,base!E$14/24-MAX(I33,7/24))+MAX(0,MIN(K33,base!E$14/24)-7/24))))</f>
        <v>0</v>
      </c>
      <c r="AE33" s="7"/>
      <c r="AF33" s="14">
        <f>M33*G33*1</f>
        <v>0</v>
      </c>
    </row>
    <row r="34" spans="1:32">
      <c r="A34" s="102" t="s">
        <v>8</v>
      </c>
      <c r="B34" s="110">
        <v>41305</v>
      </c>
      <c r="C34" s="111"/>
      <c r="D34" s="112"/>
      <c r="E34" s="111"/>
      <c r="F34" s="111"/>
      <c r="G34" s="111"/>
      <c r="H34" s="111"/>
      <c r="I34" s="113"/>
      <c r="J34" s="114"/>
      <c r="K34" s="115"/>
      <c r="L34" s="9">
        <f t="shared" si="0"/>
        <v>0</v>
      </c>
      <c r="M34" s="116">
        <f>K34-I34+IF(I34&gt;K34,1)-J34+(E34*base!E$4)+(D34*base!E$4)+(C34*base!E$4)+(F34*base!E$4)</f>
        <v>0</v>
      </c>
      <c r="N34" s="117" t="str">
        <f>IF(M34&lt;=base!E$5,"","Faux")</f>
        <v/>
      </c>
      <c r="O34" s="118">
        <f>IF(SUM(M34-base!E$5)&lt;0,0,SUM(M34-base!E$5))</f>
        <v>0</v>
      </c>
      <c r="P34" s="119">
        <f t="shared" si="1"/>
        <v>0</v>
      </c>
      <c r="Q34" s="109" t="str">
        <f>IF(P34&lt;=base!E$3,"","Faux")</f>
        <v/>
      </c>
      <c r="R34" s="120">
        <f>IF(SUM(P34-base!E$3)&lt;0,0,SUM(P34-base!E$3))</f>
        <v>0</v>
      </c>
      <c r="S34" s="10">
        <f>L34*SUM(M32:M34)</f>
        <v>0</v>
      </c>
      <c r="T34" s="10">
        <f t="shared" si="6"/>
        <v>0</v>
      </c>
      <c r="U34" s="15"/>
      <c r="V34" s="4" t="str">
        <f>IF(travail!U34&lt;=base!E$8,"","Faux")</f>
        <v/>
      </c>
      <c r="W34" s="15"/>
      <c r="X34" s="4"/>
      <c r="AD34" s="12">
        <f>IF(SUM(MOD(K34-I34,1)-IF(K34&gt;I34,MAX(0,MIN(K34,base!E$14/24)-MAX(I34,7/24)),MAX(0,base!E$14/24-MAX(I34,7/24))+MAX(0,MIN(K34,base!E$14/24)-7/24)))&lt;0,0,SUM(MOD(K34-I34,1)-IF(K34&gt;I34,MAX(0,MIN(K34,base!E$14/24)-MAX(I34,7/24)),MAX(0,base!E$14/24-MAX(I34,7/24))+MAX(0,MIN(K34,base!E$14/24)-7/24))))</f>
        <v>0</v>
      </c>
      <c r="AE34" s="7"/>
      <c r="AF34" s="14">
        <f>M34*G34*1</f>
        <v>0</v>
      </c>
    </row>
    <row r="35" spans="1:32">
      <c r="A35" s="102" t="s">
        <v>9</v>
      </c>
      <c r="B35" s="110">
        <v>41306</v>
      </c>
      <c r="C35" s="111"/>
      <c r="D35" s="112"/>
      <c r="E35" s="111"/>
      <c r="F35" s="111"/>
      <c r="G35" s="111"/>
      <c r="H35" s="111"/>
      <c r="I35" s="113">
        <v>0.30208333333333331</v>
      </c>
      <c r="J35" s="114">
        <v>3.125E-2</v>
      </c>
      <c r="K35" s="115">
        <v>0.75</v>
      </c>
      <c r="L35" s="9">
        <f t="shared" si="0"/>
        <v>0</v>
      </c>
      <c r="M35" s="116">
        <f>K35-I35+IF(I35&gt;K35,1)-J35+(E35*base!E$4)+(D35*base!E$4)+(C35*base!E$4)+(F35*base!E$4)</f>
        <v>0.41666666666666669</v>
      </c>
      <c r="N35" s="117" t="str">
        <f>IF(M35&lt;=base!E$5,"","Faux")</f>
        <v/>
      </c>
      <c r="O35" s="118">
        <f>IF(SUM(M35-base!E$5)&lt;0,0,SUM(M35-base!E$5))</f>
        <v>0</v>
      </c>
      <c r="P35" s="119"/>
      <c r="Q35" s="109"/>
      <c r="R35" s="120"/>
      <c r="S35" s="10">
        <f>L35*SUM(M32:M35)</f>
        <v>0</v>
      </c>
      <c r="T35" s="10">
        <f t="shared" si="6"/>
        <v>0</v>
      </c>
      <c r="U35" s="15"/>
      <c r="V35" s="4" t="str">
        <f>IF(travail!U35&lt;=base!E$8,"","Faux")</f>
        <v/>
      </c>
      <c r="W35" s="15"/>
      <c r="X35" s="4"/>
      <c r="AD35" s="12">
        <f>IF(SUM(MOD(K35-I35,1)-IF(K35&gt;I35,MAX(0,MIN(K35,base!E$14/24)-MAX(I35,7/24)),MAX(0,base!E$14/24-MAX(I35,7/24))+MAX(0,MIN(K35,base!E$14/24)-7/24)))&lt;0,0,SUM(MOD(K35-I35,1)-IF(K35&gt;I35,MAX(0,MIN(K35,base!E$14/24)-MAX(I35,7/24)),MAX(0,base!E$14/24-MAX(I35,7/24))+MAX(0,MIN(K35,base!E$14/24)-7/24))))</f>
        <v>0</v>
      </c>
      <c r="AE35" s="7"/>
      <c r="AF35" s="14">
        <f>M35*G35*1</f>
        <v>0</v>
      </c>
    </row>
    <row r="36" spans="1:32">
      <c r="A36" s="102" t="s">
        <v>3</v>
      </c>
      <c r="B36" s="110">
        <v>41307</v>
      </c>
      <c r="C36" s="111"/>
      <c r="D36" s="112"/>
      <c r="E36" s="111"/>
      <c r="F36" s="111"/>
      <c r="G36" s="111"/>
      <c r="H36" s="111">
        <v>1</v>
      </c>
      <c r="I36" s="113">
        <v>0.30208333333333331</v>
      </c>
      <c r="J36" s="114">
        <v>3.125E-2</v>
      </c>
      <c r="K36" s="115">
        <v>0.75</v>
      </c>
      <c r="L36" s="9">
        <f t="shared" si="0"/>
        <v>1</v>
      </c>
      <c r="M36" s="116">
        <f>K36-I36+IF(I36&gt;K36,1)-J36+(E36*base!E$4)+(D36*base!E$4)+(C36*base!E$4)+(F36*base!E$4)</f>
        <v>0.41666666666666669</v>
      </c>
      <c r="N36" s="117" t="str">
        <f>IF(M36&lt;=base!E$5,"","Faux")</f>
        <v/>
      </c>
      <c r="O36" s="118">
        <f>IF(SUM(M36-base!E$5)&lt;0,0,SUM(M36-base!E$5))</f>
        <v>0</v>
      </c>
      <c r="P36" s="119"/>
      <c r="Q36" s="109"/>
      <c r="R36" s="120">
        <f>IF(SUM(P36-base!E$3)&lt;0,0,SUM(P36-base!E$3))</f>
        <v>0</v>
      </c>
      <c r="S36" s="10">
        <f>L36*SUM(M32:M36)</f>
        <v>1.6666666666666667</v>
      </c>
      <c r="T36" s="10">
        <f>IF(S36&gt;("36:00"*1),S36-("36:00"*1),0)-T35</f>
        <v>0.16666666666666674</v>
      </c>
      <c r="U36" s="15"/>
      <c r="V36" s="4" t="str">
        <f>IF(travail!U36&lt;=base!E$8,"","Faux")</f>
        <v/>
      </c>
      <c r="W36" s="15"/>
      <c r="X36" s="4"/>
      <c r="AD36" s="12">
        <f>IF(SUM(MOD(K36-I36,1)-IF(K36&gt;I36,MAX(0,MIN(K36,base!E$14/24)-MAX(I36,7/24)),MAX(0,base!E$14/24-MAX(I36,7/24))+MAX(0,MIN(K36,base!E$14/24)-7/24)))&lt;0,0,SUM(MOD(K36-I36,1)-IF(K36&gt;I36,MAX(0,MIN(K36,base!E$14/24)-MAX(I36,7/24)),MAX(0,base!E$14/24-MAX(I36,7/24))+MAX(0,MIN(K36,base!E$14/24)-7/24))))</f>
        <v>0</v>
      </c>
      <c r="AE36" s="7"/>
      <c r="AF36" s="14">
        <f>M36*G36*1</f>
        <v>0</v>
      </c>
    </row>
    <row r="37" spans="1:32">
      <c r="A37" s="102" t="s">
        <v>4</v>
      </c>
      <c r="B37" s="110">
        <v>41308</v>
      </c>
      <c r="C37" s="111"/>
      <c r="D37" s="112"/>
      <c r="E37" s="111"/>
      <c r="F37" s="111"/>
      <c r="G37" s="111"/>
      <c r="H37" s="111"/>
      <c r="I37" s="113"/>
      <c r="J37" s="114"/>
      <c r="K37" s="115"/>
      <c r="L37" s="9">
        <f t="shared" si="0"/>
        <v>0</v>
      </c>
      <c r="M37" s="116">
        <f>K37-I37+IF(I37&gt;K37,1)-J37+(E37*base!E$4)+(D37*base!E$4)+(C37*base!E$4)+(F37*base!E$4)</f>
        <v>0</v>
      </c>
      <c r="N37" s="117" t="str">
        <f>IF(M37&lt;=base!E$5,"","Faux")</f>
        <v/>
      </c>
      <c r="O37" s="118">
        <f>IF(SUM(M37-base!E$5)&lt;0,0,SUM(M37-base!E$5))</f>
        <v>0</v>
      </c>
      <c r="P37" s="119">
        <f t="shared" si="1"/>
        <v>0</v>
      </c>
      <c r="Q37" s="109" t="str">
        <f>IF(P37&lt;=base!E$3,"","Faux")</f>
        <v/>
      </c>
      <c r="R37" s="120">
        <f>IF(SUM(P37-base!E$3)&lt;0,0,SUM(P37-base!E$3))</f>
        <v>0</v>
      </c>
      <c r="S37" s="10">
        <f>L37*SUM(M32:M37)</f>
        <v>0</v>
      </c>
      <c r="T37" s="10">
        <f>IF(SUM(IF(S37&gt;("36:00"*1),S37-("36:00"*1),0)-T35-T36)&lt;0,0,SUM(IF(S37&gt;("36:00"*1),S37-("36:00"*1),0)-T35-T36))</f>
        <v>0</v>
      </c>
      <c r="U37" s="15"/>
      <c r="V37" s="4" t="str">
        <f>IF(travail!U37&lt;=base!E$8,"","Faux")</f>
        <v/>
      </c>
      <c r="W37" s="15"/>
      <c r="X37" s="4"/>
      <c r="AD37" s="12">
        <f>IF(SUM(MOD(K37-I37,1)-IF(K37&gt;I37,MAX(0,MIN(K37,base!E$14/24)-MAX(I37,7/24)),MAX(0,base!E$14/24-MAX(I37,7/24))+MAX(0,MIN(K37,base!E$14/24)-7/24)))&lt;0,0,SUM(MOD(K37-I37,1)-IF(K37&gt;I37,MAX(0,MIN(K37,base!E$14/24)-MAX(I37,7/24)),MAX(0,base!E$14/24-MAX(I37,7/24))+MAX(0,MIN(K37,base!E$14/24)-7/24))))</f>
        <v>0</v>
      </c>
      <c r="AE37" s="7"/>
      <c r="AF37" s="14"/>
    </row>
    <row r="38" spans="1:32">
      <c r="A38" s="102" t="s">
        <v>5</v>
      </c>
      <c r="B38" s="110">
        <v>41309</v>
      </c>
      <c r="C38" s="111"/>
      <c r="D38" s="112"/>
      <c r="E38" s="111"/>
      <c r="F38" s="111"/>
      <c r="G38" s="111"/>
      <c r="H38" s="111"/>
      <c r="I38" s="113"/>
      <c r="J38" s="114"/>
      <c r="K38" s="115"/>
      <c r="L38" s="9">
        <f t="shared" si="0"/>
        <v>0</v>
      </c>
      <c r="M38" s="116">
        <f>K38-I38+IF(I38&gt;K38,1)-J38+(E38*base!E$4)+(D38*base!E$4)+(C38*base!E$4)+(F38*base!E$4)</f>
        <v>0</v>
      </c>
      <c r="N38" s="117" t="str">
        <f>IF(M38&lt;=base!E$5,"","Faux")</f>
        <v/>
      </c>
      <c r="O38" s="118">
        <f>IF(SUM(M38-base!E$5)&lt;0,0,SUM(M38-base!E$5))</f>
        <v>0</v>
      </c>
      <c r="P38" s="119">
        <f t="shared" si="1"/>
        <v>0</v>
      </c>
      <c r="Q38" s="109" t="str">
        <f>IF(P38&lt;=base!E$3,"","Faux")</f>
        <v/>
      </c>
      <c r="R38" s="120">
        <f>IF(SUM(P38-base!E$3)&lt;0,0,SUM(P38-base!E$3))</f>
        <v>0</v>
      </c>
      <c r="S38" s="10">
        <f>L38*SUM(M32:M38)</f>
        <v>0</v>
      </c>
      <c r="T38" s="10">
        <f>IF(SUM(IF(S38&gt;("36:00"*1),S38-("36:00"*1),0)-T36-T37)&lt;0,0,SUM(IF(S38&gt;("36:00"*1),S38-("36:00"*1),0)-T36-T37))</f>
        <v>0</v>
      </c>
      <c r="U38" s="15">
        <f>SUM(M32:M38)</f>
        <v>1.6666666666666667</v>
      </c>
      <c r="V38" s="4" t="str">
        <f>IF(travail!U38&lt;=base!E$8,"","Faux")</f>
        <v/>
      </c>
      <c r="W38" s="11">
        <f>IF(SUM(U38-base!E$8)&lt;0,0,SUM(U38-base!E$8))</f>
        <v>0</v>
      </c>
      <c r="X38" s="15">
        <f>IF(base!E$7&lt;U38,U38-base!E$7,0)</f>
        <v>0.16666666666666674</v>
      </c>
      <c r="AD38" s="12">
        <f>IF(SUM(MOD(K38-I38,1)-IF(K38&gt;I38,MAX(0,MIN(K38,base!E$14/24)-MAX(I38,7/24)),MAX(0,base!E$14/24-MAX(I38,7/24))+MAX(0,MIN(K38,base!E$14/24)-7/24)))&lt;0,0,SUM(MOD(K38-I38,1)-IF(K38&gt;I38,MAX(0,MIN(K38,base!E$14/24)-MAX(I38,7/24)),MAX(0,base!E$14/24-MAX(I38,7/24))+MAX(0,MIN(K38,base!E$14/24)-7/24))))</f>
        <v>0</v>
      </c>
      <c r="AE38" s="13">
        <f>M38</f>
        <v>0</v>
      </c>
      <c r="AF38" s="14"/>
    </row>
    <row r="39" spans="1:32">
      <c r="A39" s="102" t="s">
        <v>6</v>
      </c>
      <c r="B39" s="110">
        <v>41310</v>
      </c>
      <c r="C39" s="111"/>
      <c r="D39" s="112"/>
      <c r="E39" s="111"/>
      <c r="F39" s="111"/>
      <c r="G39" s="111"/>
      <c r="H39" s="111">
        <v>1</v>
      </c>
      <c r="I39" s="113">
        <v>0.30208333333333331</v>
      </c>
      <c r="J39" s="114">
        <v>3.125E-2</v>
      </c>
      <c r="K39" s="115">
        <v>0.75</v>
      </c>
      <c r="L39" s="9">
        <f t="shared" si="0"/>
        <v>1</v>
      </c>
      <c r="M39" s="116">
        <f>K39-I39+IF(I39&gt;K39,1)-J39+(E39*base!E$4)+(D39*base!E$4)+(C39*base!E$4)+(F39*base!E$4)</f>
        <v>0.41666666666666669</v>
      </c>
      <c r="N39" s="117" t="str">
        <f>IF(M39&lt;=base!E$5,"","Faux")</f>
        <v/>
      </c>
      <c r="O39" s="118">
        <f>IF(SUM(M39-base!E$5)&lt;0,0,SUM(M39-base!E$5))</f>
        <v>0</v>
      </c>
      <c r="P39" s="119"/>
      <c r="Q39" s="109"/>
      <c r="R39" s="120"/>
      <c r="S39" s="15"/>
      <c r="T39" s="15"/>
      <c r="U39" s="15"/>
      <c r="V39" s="4" t="str">
        <f>IF(travail!U39&lt;=base!E$8,"","Faux")</f>
        <v/>
      </c>
      <c r="W39" s="15"/>
      <c r="X39" s="4"/>
      <c r="AD39" s="12">
        <f>IF(SUM(MOD(K39-I39,1)-IF(K39&gt;I39,MAX(0,MIN(K39,base!E$14/24)-MAX(I39,7/24)),MAX(0,base!E$14/24-MAX(I39,7/24))+MAX(0,MIN(K39,base!E$14/24)-7/24)))&lt;0,0,SUM(MOD(K39-I39,1)-IF(K39&gt;I39,MAX(0,MIN(K39,base!E$14/24)-MAX(I39,7/24)),MAX(0,base!E$14/24-MAX(I39,7/24))+MAX(0,MIN(K39,base!E$14/24)-7/24))))</f>
        <v>0</v>
      </c>
      <c r="AE39" s="7"/>
      <c r="AF39" s="14">
        <f>M39*G39*1</f>
        <v>0</v>
      </c>
    </row>
    <row r="40" spans="1:32">
      <c r="A40" s="102" t="s">
        <v>7</v>
      </c>
      <c r="B40" s="110">
        <v>41311</v>
      </c>
      <c r="C40" s="111"/>
      <c r="D40" s="112">
        <v>1</v>
      </c>
      <c r="E40" s="111"/>
      <c r="F40" s="111"/>
      <c r="G40" s="111"/>
      <c r="H40" s="111"/>
      <c r="I40" s="113">
        <v>0.30208333333333331</v>
      </c>
      <c r="J40" s="114">
        <v>3.125E-2</v>
      </c>
      <c r="K40" s="115">
        <v>0.75</v>
      </c>
      <c r="L40" s="9">
        <f t="shared" si="0"/>
        <v>1</v>
      </c>
      <c r="M40" s="116">
        <f>K40-I40+IF(I40&gt;K40,1)-J40+(E40*base!E$4)+(D40*base!E$4)+(C40*base!E$4)+(F40*base!E$4)</f>
        <v>0.72222222222222221</v>
      </c>
      <c r="N40" s="117"/>
      <c r="O40" s="118">
        <f>IF(SUM(M40-base!E$5)&lt;0,0,SUM(M40-base!E$5))</f>
        <v>0.30555555555555552</v>
      </c>
      <c r="P40" s="119"/>
      <c r="Q40" s="109"/>
      <c r="R40" s="120"/>
      <c r="S40" s="10">
        <f>L40*SUM(M39:M40)</f>
        <v>1.1388888888888888</v>
      </c>
      <c r="T40" s="10">
        <f t="shared" ref="T40:T42" si="7">IF(S40&gt;("36:00"*1),S40-("36:00"*1),0)-T39</f>
        <v>0</v>
      </c>
      <c r="U40" s="15"/>
      <c r="V40" s="4" t="str">
        <f>IF(travail!U40&lt;=base!E$8,"","Faux")</f>
        <v/>
      </c>
      <c r="W40" s="15"/>
      <c r="X40" s="4"/>
      <c r="AD40" s="12">
        <f>IF(SUM(MOD(K40-I40,1)-IF(K40&gt;I40,MAX(0,MIN(K40,base!E$14/24)-MAX(I40,7/24)),MAX(0,base!E$14/24-MAX(I40,7/24))+MAX(0,MIN(K40,base!E$14/24)-7/24)))&lt;0,0,SUM(MOD(K40-I40,1)-IF(K40&gt;I40,MAX(0,MIN(K40,base!E$14/24)-MAX(I40,7/24)),MAX(0,base!E$14/24-MAX(I40,7/24))+MAX(0,MIN(K40,base!E$14/24)-7/24))))</f>
        <v>0</v>
      </c>
      <c r="AE40" s="7"/>
      <c r="AF40" s="14">
        <f>M40*G40*1</f>
        <v>0</v>
      </c>
    </row>
    <row r="41" spans="1:32">
      <c r="A41" s="102" t="s">
        <v>8</v>
      </c>
      <c r="B41" s="110">
        <v>41312</v>
      </c>
      <c r="C41" s="111"/>
      <c r="D41" s="112"/>
      <c r="E41" s="111"/>
      <c r="F41" s="111"/>
      <c r="G41" s="111"/>
      <c r="H41" s="111"/>
      <c r="I41" s="113"/>
      <c r="J41" s="114"/>
      <c r="K41" s="115"/>
      <c r="L41" s="9">
        <f t="shared" si="0"/>
        <v>0</v>
      </c>
      <c r="M41" s="116">
        <f>K41-I41+IF(I41&gt;K41,1)-J41+(E41*base!E$4)+(D41*base!E$4)+(C41*base!E$4)+(F41*base!E$4)</f>
        <v>0</v>
      </c>
      <c r="N41" s="117" t="str">
        <f>IF(M41&lt;=base!E$5,"","Faux")</f>
        <v/>
      </c>
      <c r="O41" s="118">
        <f>IF(SUM(M41-base!E$5)&lt;0,0,SUM(M41-base!E$5))</f>
        <v>0</v>
      </c>
      <c r="P41" s="119">
        <f t="shared" si="1"/>
        <v>0</v>
      </c>
      <c r="Q41" s="109" t="str">
        <f>IF(P41&lt;=base!E$3,"","Faux")</f>
        <v/>
      </c>
      <c r="R41" s="120">
        <f>IF(SUM(P41-base!E$3)&lt;0,0,SUM(P41-base!E$3))</f>
        <v>0</v>
      </c>
      <c r="S41" s="10">
        <f>L41*SUM(M39:M41)</f>
        <v>0</v>
      </c>
      <c r="T41" s="10">
        <f t="shared" si="7"/>
        <v>0</v>
      </c>
      <c r="U41" s="15"/>
      <c r="V41" s="4" t="str">
        <f>IF(travail!U41&lt;=base!E$8,"","Faux")</f>
        <v/>
      </c>
      <c r="W41" s="15"/>
      <c r="X41" s="4"/>
      <c r="AD41" s="12">
        <f>IF(SUM(MOD(K41-I41,1)-IF(K41&gt;I41,MAX(0,MIN(K41,base!E$14/24)-MAX(I41,7/24)),MAX(0,base!E$14/24-MAX(I41,7/24))+MAX(0,MIN(K41,base!E$14/24)-7/24)))&lt;0,0,SUM(MOD(K41-I41,1)-IF(K41&gt;I41,MAX(0,MIN(K41,base!E$14/24)-MAX(I41,7/24)),MAX(0,base!E$14/24-MAX(I41,7/24))+MAX(0,MIN(K41,base!E$14/24)-7/24))))</f>
        <v>0</v>
      </c>
      <c r="AE41" s="7"/>
      <c r="AF41" s="14">
        <f>M41*G41*1</f>
        <v>0</v>
      </c>
    </row>
    <row r="42" spans="1:32">
      <c r="A42" s="102" t="s">
        <v>9</v>
      </c>
      <c r="B42" s="110">
        <v>41313</v>
      </c>
      <c r="C42" s="111"/>
      <c r="D42" s="112">
        <v>1</v>
      </c>
      <c r="E42" s="111"/>
      <c r="F42" s="111"/>
      <c r="G42" s="111"/>
      <c r="H42" s="111"/>
      <c r="I42" s="113">
        <v>0.30208333333333331</v>
      </c>
      <c r="J42" s="114">
        <v>3.125E-2</v>
      </c>
      <c r="K42" s="115">
        <v>0.75</v>
      </c>
      <c r="L42" s="9">
        <f t="shared" si="0"/>
        <v>1</v>
      </c>
      <c r="M42" s="116">
        <f>K42-I42+IF(I42&gt;K42,1)-J42+(E42*base!E$4)+(D42*base!E$4)+(C42*base!E$4)+(F42*base!E$4)</f>
        <v>0.72222222222222221</v>
      </c>
      <c r="N42" s="117"/>
      <c r="O42" s="118">
        <f>IF(SUM(M42-base!E$5)&lt;0,0,SUM(M42-base!E$5))</f>
        <v>0.30555555555555552</v>
      </c>
      <c r="P42" s="119"/>
      <c r="Q42" s="109"/>
      <c r="R42" s="120"/>
      <c r="S42" s="10">
        <f>L42*SUM(M39:M42)</f>
        <v>1.8611111111111112</v>
      </c>
      <c r="T42" s="10">
        <f t="shared" si="7"/>
        <v>0.36111111111111116</v>
      </c>
      <c r="U42" s="15"/>
      <c r="V42" s="4" t="str">
        <f>IF(travail!U42&lt;=base!E$8,"","Faux")</f>
        <v/>
      </c>
      <c r="W42" s="15"/>
      <c r="X42" s="4"/>
      <c r="AD42" s="12">
        <f>IF(SUM(MOD(K42-I42,1)-IF(K42&gt;I42,MAX(0,MIN(K42,base!E$14/24)-MAX(I42,7/24)),MAX(0,base!E$14/24-MAX(I42,7/24))+MAX(0,MIN(K42,base!E$14/24)-7/24)))&lt;0,0,SUM(MOD(K42-I42,1)-IF(K42&gt;I42,MAX(0,MIN(K42,base!E$14/24)-MAX(I42,7/24)),MAX(0,base!E$14/24-MAX(I42,7/24))+MAX(0,MIN(K42,base!E$14/24)-7/24))))</f>
        <v>0</v>
      </c>
      <c r="AE42" s="7"/>
      <c r="AF42" s="14">
        <f>M42*G42*1</f>
        <v>0</v>
      </c>
    </row>
    <row r="43" spans="1:32">
      <c r="A43" s="102" t="s">
        <v>3</v>
      </c>
      <c r="B43" s="110">
        <v>41314</v>
      </c>
      <c r="C43" s="111"/>
      <c r="D43" s="112"/>
      <c r="E43" s="111"/>
      <c r="F43" s="111"/>
      <c r="G43" s="111"/>
      <c r="H43" s="111">
        <v>1</v>
      </c>
      <c r="I43" s="113">
        <v>0.30208333333333331</v>
      </c>
      <c r="J43" s="114">
        <v>3.125E-2</v>
      </c>
      <c r="K43" s="115">
        <v>0.75</v>
      </c>
      <c r="L43" s="9">
        <f t="shared" si="0"/>
        <v>1</v>
      </c>
      <c r="M43" s="116">
        <f>K43-I43+IF(I43&gt;K43,1)-J43+(E43*base!E$4)+(D43*base!E$4)+(C43*base!E$4)+(F43*base!E$4)</f>
        <v>0.41666666666666669</v>
      </c>
      <c r="N43" s="117" t="str">
        <f>IF(M43&lt;=base!E$5,"","Faux")</f>
        <v/>
      </c>
      <c r="O43" s="118">
        <f>IF(SUM(M43-base!E$5)&lt;0,0,SUM(M43-base!E$5))</f>
        <v>0</v>
      </c>
      <c r="P43" s="119"/>
      <c r="Q43" s="109"/>
      <c r="R43" s="120"/>
      <c r="S43" s="10">
        <f>L43*SUM(M39:M43)</f>
        <v>2.2777777777777777</v>
      </c>
      <c r="T43" s="10">
        <f>IF(S43&gt;("36:00"*1),S43-("36:00"*1),0)-T42</f>
        <v>0.41666666666666652</v>
      </c>
      <c r="U43" s="15"/>
      <c r="V43" s="4" t="str">
        <f>IF(travail!U43&lt;=base!E$8,"","Faux")</f>
        <v/>
      </c>
      <c r="W43" s="15"/>
      <c r="X43" s="4"/>
      <c r="AD43" s="12">
        <f>IF(SUM(MOD(K43-I43,1)-IF(K43&gt;I43,MAX(0,MIN(K43,base!E$14/24)-MAX(I43,7/24)),MAX(0,base!E$14/24-MAX(I43,7/24))+MAX(0,MIN(K43,base!E$14/24)-7/24)))&lt;0,0,SUM(MOD(K43-I43,1)-IF(K43&gt;I43,MAX(0,MIN(K43,base!E$14/24)-MAX(I43,7/24)),MAX(0,base!E$14/24-MAX(I43,7/24))+MAX(0,MIN(K43,base!E$14/24)-7/24))))</f>
        <v>0</v>
      </c>
      <c r="AE43" s="7"/>
      <c r="AF43" s="14">
        <f>M43*G43*1</f>
        <v>0</v>
      </c>
    </row>
    <row r="44" spans="1:32">
      <c r="A44" s="102" t="s">
        <v>4</v>
      </c>
      <c r="B44" s="110">
        <v>41315</v>
      </c>
      <c r="C44" s="111"/>
      <c r="D44" s="112"/>
      <c r="E44" s="111"/>
      <c r="F44" s="111"/>
      <c r="G44" s="111"/>
      <c r="H44" s="111"/>
      <c r="I44" s="113"/>
      <c r="J44" s="114"/>
      <c r="K44" s="115"/>
      <c r="L44" s="9">
        <f t="shared" si="0"/>
        <v>0</v>
      </c>
      <c r="M44" s="116">
        <f>K44-I44+IF(I44&gt;K44,1)-J44+(E44*base!E$4)+(D44*base!E$4)+(C44*base!E$4)+(F44*base!E$4)</f>
        <v>0</v>
      </c>
      <c r="N44" s="117" t="str">
        <f>IF(M44&lt;=base!E$5,"","Faux")</f>
        <v/>
      </c>
      <c r="O44" s="118">
        <f>IF(SUM(M44-base!E$5)&lt;0,0,SUM(M44-base!E$5))</f>
        <v>0</v>
      </c>
      <c r="P44" s="119">
        <f t="shared" si="1"/>
        <v>0</v>
      </c>
      <c r="Q44" s="109" t="str">
        <f>IF(P44&lt;=base!E$3,"","Faux")</f>
        <v/>
      </c>
      <c r="R44" s="120">
        <f>IF(SUM(P44-base!E$3)&lt;0,0,SUM(P44-base!E$3))</f>
        <v>0</v>
      </c>
      <c r="S44" s="10">
        <f>L44*SUM(M39:M44)</f>
        <v>0</v>
      </c>
      <c r="T44" s="10">
        <f>IF(SUM(IF(S44&gt;("36:00"*1),S44-("36:00"*1),0)-T42-T43)&lt;0,0,SUM(IF(S44&gt;("36:00"*1),S44-("36:00"*1),0)-T42-T43))</f>
        <v>0</v>
      </c>
      <c r="U44" s="15"/>
      <c r="V44" s="4" t="str">
        <f>IF(travail!U44&lt;=base!E$8,"","Faux")</f>
        <v/>
      </c>
      <c r="W44" s="15"/>
      <c r="X44" s="4"/>
      <c r="AD44" s="12">
        <f>IF(SUM(MOD(K44-I44,1)-IF(K44&gt;I44,MAX(0,MIN(K44,base!E$14/24)-MAX(I44,7/24)),MAX(0,base!E$14/24-MAX(I44,7/24))+MAX(0,MIN(K44,base!E$14/24)-7/24)))&lt;0,0,SUM(MOD(K44-I44,1)-IF(K44&gt;I44,MAX(0,MIN(K44,base!E$14/24)-MAX(I44,7/24)),MAX(0,base!E$14/24-MAX(I44,7/24))+MAX(0,MIN(K44,base!E$14/24)-7/24))))</f>
        <v>0</v>
      </c>
      <c r="AE44" s="7"/>
      <c r="AF44" s="14"/>
    </row>
    <row r="45" spans="1:32">
      <c r="A45" s="102" t="s">
        <v>5</v>
      </c>
      <c r="B45" s="110">
        <v>41316</v>
      </c>
      <c r="C45" s="111"/>
      <c r="D45" s="112"/>
      <c r="E45" s="111"/>
      <c r="F45" s="111"/>
      <c r="G45" s="111"/>
      <c r="H45" s="111"/>
      <c r="I45" s="113"/>
      <c r="J45" s="114"/>
      <c r="K45" s="115"/>
      <c r="L45" s="9">
        <f t="shared" si="0"/>
        <v>0</v>
      </c>
      <c r="M45" s="116">
        <f>K45-I45+IF(I45&gt;K45,1)-J45+(E45*base!E$4)+(D45*base!E$4)+(C45*base!E$4)+(F45*base!E$4)</f>
        <v>0</v>
      </c>
      <c r="N45" s="117" t="str">
        <f>IF(M45&lt;=base!E$5,"","Faux")</f>
        <v/>
      </c>
      <c r="O45" s="118">
        <f>IF(SUM(M45-base!E$5)&lt;0,0,SUM(M45-base!E$5))</f>
        <v>0</v>
      </c>
      <c r="P45" s="119">
        <f t="shared" si="1"/>
        <v>0</v>
      </c>
      <c r="Q45" s="109" t="str">
        <f>IF(P45&lt;=base!E$3,"","Faux")</f>
        <v/>
      </c>
      <c r="R45" s="120">
        <f>IF(SUM(P45-base!E$3)&lt;0,0,SUM(P45-base!E$3))</f>
        <v>0</v>
      </c>
      <c r="S45" s="10">
        <f>L45*SUM(M39:M45)</f>
        <v>0</v>
      </c>
      <c r="T45" s="10">
        <f>IF(SUM(IF(S45&gt;("36:00"*1),S45-("36:00"*1),0)-T43-T44)&lt;0,0,SUM(IF(S45&gt;("36:00"*1),S45-("36:00"*1),0)-T43-T44))</f>
        <v>0</v>
      </c>
      <c r="U45" s="15">
        <f>SUM(M39:M45)</f>
        <v>2.2777777777777777</v>
      </c>
      <c r="V45" s="4" t="str">
        <f>IF(travail!U45&lt;=base!E$8,"","Faux")</f>
        <v>Faux</v>
      </c>
      <c r="W45" s="11">
        <f>IF(SUM(U45-base!E$8)&lt;0,0,SUM(U45-base!E$8))</f>
        <v>0.27777777777777768</v>
      </c>
      <c r="X45" s="15">
        <f>IF(base!E$7&lt;U45,U45-base!E$7,0)</f>
        <v>0.77777777777777768</v>
      </c>
      <c r="AD45" s="12">
        <f>IF(SUM(MOD(K45-I45,1)-IF(K45&gt;I45,MAX(0,MIN(K45,base!E$14/24)-MAX(I45,7/24)),MAX(0,base!E$14/24-MAX(I45,7/24))+MAX(0,MIN(K45,base!E$14/24)-7/24)))&lt;0,0,SUM(MOD(K45-I45,1)-IF(K45&gt;I45,MAX(0,MIN(K45,base!E$14/24)-MAX(I45,7/24)),MAX(0,base!E$14/24-MAX(I45,7/24))+MAX(0,MIN(K45,base!E$14/24)-7/24))))</f>
        <v>0</v>
      </c>
      <c r="AE45" s="13">
        <f>M45</f>
        <v>0</v>
      </c>
      <c r="AF45" s="14"/>
    </row>
    <row r="46" spans="1:32">
      <c r="A46" s="102" t="s">
        <v>6</v>
      </c>
      <c r="B46" s="110">
        <v>41317</v>
      </c>
      <c r="C46" s="111"/>
      <c r="D46" s="112"/>
      <c r="E46" s="111"/>
      <c r="F46" s="111"/>
      <c r="G46" s="111"/>
      <c r="H46" s="111">
        <v>1</v>
      </c>
      <c r="I46" s="113">
        <v>0.30208333333333331</v>
      </c>
      <c r="J46" s="114">
        <v>3.125E-2</v>
      </c>
      <c r="K46" s="115">
        <v>0.75</v>
      </c>
      <c r="L46" s="9">
        <f t="shared" si="0"/>
        <v>1</v>
      </c>
      <c r="M46" s="116">
        <f>K46-I46+IF(I46&gt;K46,1)-J46+(E46*base!E$4)+(D46*base!E$4)+(C46*base!E$4)+(F46*base!E$4)</f>
        <v>0.41666666666666669</v>
      </c>
      <c r="N46" s="117" t="str">
        <f>IF(M46&lt;=base!E$5,"","Faux")</f>
        <v/>
      </c>
      <c r="O46" s="118">
        <f>IF(SUM(M46-base!E$5)&lt;0,0,SUM(M46-base!E$5))</f>
        <v>0</v>
      </c>
      <c r="P46" s="119"/>
      <c r="Q46" s="109"/>
      <c r="R46" s="120"/>
      <c r="S46" s="15"/>
      <c r="T46" s="15"/>
      <c r="U46" s="15"/>
      <c r="V46" s="4" t="str">
        <f>IF(travail!U46&lt;=base!E$8,"","Faux")</f>
        <v/>
      </c>
      <c r="W46" s="15"/>
      <c r="X46" s="4"/>
      <c r="AD46" s="12">
        <f>IF(SUM(MOD(K46-I46,1)-IF(K46&gt;I46,MAX(0,MIN(K46,base!E$14/24)-MAX(I46,7/24)),MAX(0,base!E$14/24-MAX(I46,7/24))+MAX(0,MIN(K46,base!E$14/24)-7/24)))&lt;0,0,SUM(MOD(K46-I46,1)-IF(K46&gt;I46,MAX(0,MIN(K46,base!E$14/24)-MAX(I46,7/24)),MAX(0,base!E$14/24-MAX(I46,7/24))+MAX(0,MIN(K46,base!E$14/24)-7/24))))</f>
        <v>0</v>
      </c>
      <c r="AE46" s="13"/>
      <c r="AF46" s="14">
        <f>M46*G46*1</f>
        <v>0</v>
      </c>
    </row>
    <row r="47" spans="1:32">
      <c r="A47" s="102" t="s">
        <v>7</v>
      </c>
      <c r="B47" s="110">
        <v>41318</v>
      </c>
      <c r="C47" s="111"/>
      <c r="D47" s="112"/>
      <c r="E47" s="111"/>
      <c r="F47" s="111"/>
      <c r="G47" s="111"/>
      <c r="H47" s="111">
        <v>1</v>
      </c>
      <c r="I47" s="113">
        <v>0.30208333333333331</v>
      </c>
      <c r="J47" s="114">
        <v>3.125E-2</v>
      </c>
      <c r="K47" s="115">
        <v>0.75</v>
      </c>
      <c r="L47" s="9">
        <f t="shared" si="0"/>
        <v>1</v>
      </c>
      <c r="M47" s="116">
        <f>K47-I47+IF(I47&gt;K47,1)-J47+(E47*base!E$4)+(D47*base!E$4)+(C47*base!E$4)+(F47*base!E$4)</f>
        <v>0.41666666666666669</v>
      </c>
      <c r="N47" s="117" t="str">
        <f>IF(M47&lt;=base!E$5,"","Faux")</f>
        <v/>
      </c>
      <c r="O47" s="118">
        <f>IF(SUM(M47-base!E$5)&lt;0,0,SUM(M47-base!E$5))</f>
        <v>0</v>
      </c>
      <c r="P47" s="119"/>
      <c r="Q47" s="109"/>
      <c r="R47" s="120"/>
      <c r="S47" s="10">
        <f>L47*SUM(M46:M47)</f>
        <v>0.83333333333333337</v>
      </c>
      <c r="T47" s="10">
        <f t="shared" ref="T47:T49" si="8">IF(S47&gt;("36:00"*1),S47-("36:00"*1),0)-T46</f>
        <v>0</v>
      </c>
      <c r="U47" s="15"/>
      <c r="V47" s="4" t="str">
        <f>IF(travail!U47&lt;=base!E$8,"","Faux")</f>
        <v/>
      </c>
      <c r="W47" s="15"/>
      <c r="X47" s="4"/>
      <c r="AD47" s="12">
        <f>IF(SUM(MOD(K47-I47,1)-IF(K47&gt;I47,MAX(0,MIN(K47,base!E$14/24)-MAX(I47,7/24)),MAX(0,base!E$14/24-MAX(I47,7/24))+MAX(0,MIN(K47,base!E$14/24)-7/24)))&lt;0,0,SUM(MOD(K47-I47,1)-IF(K47&gt;I47,MAX(0,MIN(K47,base!E$14/24)-MAX(I47,7/24)),MAX(0,base!E$14/24-MAX(I47,7/24))+MAX(0,MIN(K47,base!E$14/24)-7/24))))</f>
        <v>0</v>
      </c>
      <c r="AE47" s="7"/>
      <c r="AF47" s="14">
        <f>M47*G47*1</f>
        <v>0</v>
      </c>
    </row>
    <row r="48" spans="1:32">
      <c r="A48" s="102" t="s">
        <v>8</v>
      </c>
      <c r="B48" s="110">
        <v>41319</v>
      </c>
      <c r="C48" s="111"/>
      <c r="D48" s="112"/>
      <c r="E48" s="111"/>
      <c r="F48" s="111"/>
      <c r="G48" s="111"/>
      <c r="H48" s="111"/>
      <c r="I48" s="113"/>
      <c r="J48" s="114"/>
      <c r="K48" s="115"/>
      <c r="L48" s="9">
        <f t="shared" si="0"/>
        <v>0</v>
      </c>
      <c r="M48" s="116">
        <f>K48-I48+IF(I48&gt;K48,1)-J48+(E48*base!E$4)+(D48*base!E$4)+(C48*base!E$4)+(F48*base!E$4)</f>
        <v>0</v>
      </c>
      <c r="N48" s="117" t="str">
        <f>IF(M48&lt;=base!E$5,"","Faux")</f>
        <v/>
      </c>
      <c r="O48" s="118">
        <f>IF(SUM(M48-base!E$5)&lt;0,0,SUM(M48-base!E$5))</f>
        <v>0</v>
      </c>
      <c r="P48" s="119">
        <f t="shared" si="1"/>
        <v>0</v>
      </c>
      <c r="Q48" s="109" t="str">
        <f>IF(P48&lt;=base!E$3,"","Faux")</f>
        <v/>
      </c>
      <c r="R48" s="120">
        <f>IF(SUM(P48-base!E$3)&lt;0,0,SUM(P48-base!E$3))</f>
        <v>0</v>
      </c>
      <c r="S48" s="10">
        <f>L48*SUM(M46:M48)</f>
        <v>0</v>
      </c>
      <c r="T48" s="10">
        <f t="shared" si="8"/>
        <v>0</v>
      </c>
      <c r="U48" s="15"/>
      <c r="V48" s="4" t="str">
        <f>IF(travail!U48&lt;=base!E$8,"","Faux")</f>
        <v/>
      </c>
      <c r="W48" s="15"/>
      <c r="X48" s="4"/>
      <c r="AD48" s="12">
        <f>IF(SUM(MOD(K48-I48,1)-IF(K48&gt;I48,MAX(0,MIN(K48,base!E$14/24)-MAX(I48,7/24)),MAX(0,base!E$14/24-MAX(I48,7/24))+MAX(0,MIN(K48,base!E$14/24)-7/24)))&lt;0,0,SUM(MOD(K48-I48,1)-IF(K48&gt;I48,MAX(0,MIN(K48,base!E$14/24)-MAX(I48,7/24)),MAX(0,base!E$14/24-MAX(I48,7/24))+MAX(0,MIN(K48,base!E$14/24)-7/24))))</f>
        <v>0</v>
      </c>
      <c r="AE48" s="7"/>
      <c r="AF48" s="14">
        <f>M48*G48*1</f>
        <v>0</v>
      </c>
    </row>
    <row r="49" spans="1:32">
      <c r="A49" s="102" t="s">
        <v>9</v>
      </c>
      <c r="B49" s="110">
        <v>41320</v>
      </c>
      <c r="C49" s="111"/>
      <c r="D49" s="112"/>
      <c r="E49" s="111"/>
      <c r="F49" s="111"/>
      <c r="G49" s="111"/>
      <c r="H49" s="111">
        <v>1</v>
      </c>
      <c r="I49" s="113">
        <v>0.30208333333333331</v>
      </c>
      <c r="J49" s="114">
        <v>3.125E-2</v>
      </c>
      <c r="K49" s="115">
        <v>0.75</v>
      </c>
      <c r="L49" s="9">
        <f t="shared" si="0"/>
        <v>1</v>
      </c>
      <c r="M49" s="116">
        <f>K49-I49+IF(I49&gt;K49,1)-J49+(E49*base!E$4)+(D49*base!E$4)+(C49*base!E$4)+(F49*base!E$4)</f>
        <v>0.41666666666666669</v>
      </c>
      <c r="N49" s="117" t="str">
        <f>IF(M49&lt;=base!E$5,"","Faux")</f>
        <v/>
      </c>
      <c r="O49" s="118">
        <f>IF(SUM(M49-base!E$5)&lt;0,0,SUM(M49-base!E$5))</f>
        <v>0</v>
      </c>
      <c r="P49" s="119"/>
      <c r="Q49" s="109"/>
      <c r="R49" s="120"/>
      <c r="S49" s="10">
        <f>L49*SUM(M46:M49)</f>
        <v>1.25</v>
      </c>
      <c r="T49" s="10">
        <f t="shared" si="8"/>
        <v>0</v>
      </c>
      <c r="U49" s="15"/>
      <c r="V49" s="4" t="str">
        <f>IF(travail!U49&lt;=base!E$8,"","Faux")</f>
        <v/>
      </c>
      <c r="W49" s="15"/>
      <c r="X49" s="4"/>
      <c r="AD49" s="12">
        <f>IF(SUM(MOD(K49-I49,1)-IF(K49&gt;I49,MAX(0,MIN(K49,base!E$14/24)-MAX(I49,7/24)),MAX(0,base!E$14/24-MAX(I49,7/24))+MAX(0,MIN(K49,base!E$14/24)-7/24)))&lt;0,0,SUM(MOD(K49-I49,1)-IF(K49&gt;I49,MAX(0,MIN(K49,base!E$14/24)-MAX(I49,7/24)),MAX(0,base!E$14/24-MAX(I49,7/24))+MAX(0,MIN(K49,base!E$14/24)-7/24))))</f>
        <v>0</v>
      </c>
      <c r="AE49" s="7"/>
      <c r="AF49" s="14">
        <f>M49*G49*1</f>
        <v>0</v>
      </c>
    </row>
    <row r="50" spans="1:32">
      <c r="A50" s="102" t="s">
        <v>3</v>
      </c>
      <c r="B50" s="110">
        <v>41321</v>
      </c>
      <c r="C50" s="111"/>
      <c r="D50" s="112"/>
      <c r="E50" s="111"/>
      <c r="F50" s="111"/>
      <c r="G50" s="111"/>
      <c r="H50" s="111">
        <v>1</v>
      </c>
      <c r="I50" s="113">
        <v>0.30208333333333331</v>
      </c>
      <c r="J50" s="114">
        <v>3.125E-2</v>
      </c>
      <c r="K50" s="115">
        <v>0.75</v>
      </c>
      <c r="L50" s="9">
        <f t="shared" si="0"/>
        <v>1</v>
      </c>
      <c r="M50" s="116">
        <f>K50-I50+IF(I50&gt;K50,1)-J50+(E50*base!E$4)+(D50*base!E$4)+(C50*base!E$4)+(F50*base!E$4)</f>
        <v>0.41666666666666669</v>
      </c>
      <c r="N50" s="117" t="str">
        <f>IF(M50&lt;=base!E$5,"","Faux")</f>
        <v/>
      </c>
      <c r="O50" s="118">
        <f>IF(SUM(M50-base!E$5)&lt;0,0,SUM(M50-base!E$5))</f>
        <v>0</v>
      </c>
      <c r="P50" s="119"/>
      <c r="Q50" s="109"/>
      <c r="R50" s="120"/>
      <c r="S50" s="10">
        <f>L50*SUM(M46:M50)</f>
        <v>1.6666666666666667</v>
      </c>
      <c r="T50" s="10">
        <f>IF(S50&gt;("36:00"*1),S50-("36:00"*1),0)-T49</f>
        <v>0.16666666666666674</v>
      </c>
      <c r="U50" s="15"/>
      <c r="V50" s="4" t="str">
        <f>IF(travail!U50&lt;=base!E$8,"","Faux")</f>
        <v/>
      </c>
      <c r="W50" s="15"/>
      <c r="X50" s="4"/>
      <c r="AD50" s="12">
        <f>IF(SUM(MOD(K50-I50,1)-IF(K50&gt;I50,MAX(0,MIN(K50,base!E$14/24)-MAX(I50,7/24)),MAX(0,base!E$14/24-MAX(I50,7/24))+MAX(0,MIN(K50,base!E$14/24)-7/24)))&lt;0,0,SUM(MOD(K50-I50,1)-IF(K50&gt;I50,MAX(0,MIN(K50,base!E$14/24)-MAX(I50,7/24)),MAX(0,base!E$14/24-MAX(I50,7/24))+MAX(0,MIN(K50,base!E$14/24)-7/24))))</f>
        <v>0</v>
      </c>
      <c r="AE50" s="7"/>
      <c r="AF50" s="14">
        <f>M50*G50*1</f>
        <v>0</v>
      </c>
    </row>
    <row r="51" spans="1:32">
      <c r="A51" s="102" t="s">
        <v>4</v>
      </c>
      <c r="B51" s="110">
        <v>41322</v>
      </c>
      <c r="C51" s="111"/>
      <c r="D51" s="112"/>
      <c r="E51" s="111"/>
      <c r="F51" s="111"/>
      <c r="G51" s="111"/>
      <c r="H51" s="111"/>
      <c r="I51" s="113"/>
      <c r="J51" s="114"/>
      <c r="K51" s="115"/>
      <c r="L51" s="9">
        <f t="shared" si="0"/>
        <v>0</v>
      </c>
      <c r="M51" s="116">
        <f>K51-I51+IF(I51&gt;K51,1)-J51+(E51*base!E$4)+(D51*base!E$4)+(C51*base!E$4)+(F51*base!E$4)</f>
        <v>0</v>
      </c>
      <c r="N51" s="117" t="str">
        <f>IF(M51&lt;=base!E$5,"","Faux")</f>
        <v/>
      </c>
      <c r="O51" s="118">
        <f>IF(SUM(M51-base!E$5)&lt;0,0,SUM(M51-base!E$5))</f>
        <v>0</v>
      </c>
      <c r="P51" s="119">
        <f t="shared" si="1"/>
        <v>0</v>
      </c>
      <c r="Q51" s="109" t="str">
        <f>IF(P51&lt;=base!E$3,"","Faux")</f>
        <v/>
      </c>
      <c r="R51" s="120">
        <f>IF(SUM(P51-base!E$3)&lt;0,0,SUM(P51-base!E$3))</f>
        <v>0</v>
      </c>
      <c r="S51" s="10">
        <f>L51*SUM(M46:M51)</f>
        <v>0</v>
      </c>
      <c r="T51" s="10">
        <f>IF(SUM(IF(S51&gt;("36:00"*1),S51-("36:00"*1),0)-T49-T50)&lt;0,0,SUM(IF(S51&gt;("36:00"*1),S51-("36:00"*1),0)-T49-T50))</f>
        <v>0</v>
      </c>
      <c r="U51" s="15"/>
      <c r="V51" s="4" t="str">
        <f>IF(travail!U51&lt;=base!E$8,"","Faux")</f>
        <v/>
      </c>
      <c r="W51" s="15"/>
      <c r="X51" s="4"/>
      <c r="AD51" s="12">
        <f>IF(SUM(MOD(K51-I51,1)-IF(K51&gt;I51,MAX(0,MIN(K51,base!E$14/24)-MAX(I51,7/24)),MAX(0,base!E$14/24-MAX(I51,7/24))+MAX(0,MIN(K51,base!E$14/24)-7/24)))&lt;0,0,SUM(MOD(K51-I51,1)-IF(K51&gt;I51,MAX(0,MIN(K51,base!E$14/24)-MAX(I51,7/24)),MAX(0,base!E$14/24-MAX(I51,7/24))+MAX(0,MIN(K51,base!E$14/24)-7/24))))</f>
        <v>0</v>
      </c>
      <c r="AE51" s="7"/>
      <c r="AF51" s="14"/>
    </row>
    <row r="52" spans="1:32">
      <c r="A52" s="102" t="s">
        <v>5</v>
      </c>
      <c r="B52" s="110">
        <v>41323</v>
      </c>
      <c r="C52" s="111"/>
      <c r="D52" s="112"/>
      <c r="E52" s="111"/>
      <c r="F52" s="111"/>
      <c r="G52" s="111"/>
      <c r="H52" s="111"/>
      <c r="I52" s="113"/>
      <c r="J52" s="114"/>
      <c r="K52" s="115"/>
      <c r="L52" s="9">
        <f t="shared" si="0"/>
        <v>0</v>
      </c>
      <c r="M52" s="116">
        <f>K52-I52+IF(I52&gt;K52,1)-J52+(E52*base!E$4)+(D52*base!E$4)+(C52*base!E$4)+(F52*base!E$4)</f>
        <v>0</v>
      </c>
      <c r="N52" s="117" t="str">
        <f>IF(M52&lt;=base!E$5,"","Faux")</f>
        <v/>
      </c>
      <c r="O52" s="118">
        <f>IF(SUM(M52-base!E$5)&lt;0,0,SUM(M52-base!E$5))</f>
        <v>0</v>
      </c>
      <c r="P52" s="119">
        <f t="shared" si="1"/>
        <v>0</v>
      </c>
      <c r="Q52" s="109" t="str">
        <f>IF(P52&lt;=base!E$3,"","Faux")</f>
        <v/>
      </c>
      <c r="R52" s="120">
        <f>IF(SUM(P52-base!E$3)&lt;0,0,SUM(P52-base!E$3))</f>
        <v>0</v>
      </c>
      <c r="S52" s="10">
        <f>L52*SUM(M46:M52)</f>
        <v>0</v>
      </c>
      <c r="T52" s="10">
        <f>IF(SUM(IF(S52&gt;("36:00"*1),S52-("36:00"*1),0)-T50-T51)&lt;0,0,SUM(IF(S52&gt;("36:00"*1),S52-("36:00"*1),0)-T50-T51))</f>
        <v>0</v>
      </c>
      <c r="U52" s="15">
        <f>SUM(M46:M52)</f>
        <v>1.6666666666666667</v>
      </c>
      <c r="V52" s="4" t="str">
        <f>IF(travail!U52&lt;=base!E$8,"","Faux")</f>
        <v/>
      </c>
      <c r="W52" s="11">
        <f>IF(SUM(U52-base!E$8)&lt;0,0,SUM(U52-base!E$8))</f>
        <v>0</v>
      </c>
      <c r="X52" s="15">
        <f>IF(base!E$7&lt;U52,U52-base!E$7,0)</f>
        <v>0.16666666666666674</v>
      </c>
      <c r="AD52" s="12">
        <f>IF(SUM(MOD(K52-I52,1)-IF(K52&gt;I52,MAX(0,MIN(K52,base!E$14/24)-MAX(I52,7/24)),MAX(0,base!E$14/24-MAX(I52,7/24))+MAX(0,MIN(K52,base!E$14/24)-7/24)))&lt;0,0,SUM(MOD(K52-I52,1)-IF(K52&gt;I52,MAX(0,MIN(K52,base!E$14/24)-MAX(I52,7/24)),MAX(0,base!E$14/24-MAX(I52,7/24))+MAX(0,MIN(K52,base!E$14/24)-7/24))))</f>
        <v>0</v>
      </c>
      <c r="AE52" s="13">
        <f>M52</f>
        <v>0</v>
      </c>
      <c r="AF52" s="14"/>
    </row>
    <row r="53" spans="1:32">
      <c r="A53" s="102" t="s">
        <v>6</v>
      </c>
      <c r="B53" s="110">
        <v>41324</v>
      </c>
      <c r="C53" s="111"/>
      <c r="D53" s="112"/>
      <c r="E53" s="111"/>
      <c r="F53" s="111"/>
      <c r="G53" s="111"/>
      <c r="H53" s="111">
        <v>1</v>
      </c>
      <c r="I53" s="113">
        <v>0.30208333333333331</v>
      </c>
      <c r="J53" s="114">
        <v>3.125E-2</v>
      </c>
      <c r="K53" s="115">
        <v>0.75</v>
      </c>
      <c r="L53" s="9">
        <f t="shared" si="0"/>
        <v>1</v>
      </c>
      <c r="M53" s="116">
        <f>K53-I53+IF(I53&gt;K53,1)-J53+(E53*base!E$4)+(D53*base!E$4)+(C53*base!E$4)+(F53*base!E$4)</f>
        <v>0.41666666666666669</v>
      </c>
      <c r="N53" s="117" t="str">
        <f>IF(M53&lt;=base!E$5,"","Faux")</f>
        <v/>
      </c>
      <c r="O53" s="118">
        <f>IF(SUM(M53-base!E$5)&lt;0,0,SUM(M53-base!E$5))</f>
        <v>0</v>
      </c>
      <c r="P53" s="119"/>
      <c r="Q53" s="109"/>
      <c r="R53" s="120"/>
      <c r="S53" s="15"/>
      <c r="T53" s="15"/>
      <c r="U53" s="15"/>
      <c r="V53" s="4" t="str">
        <f>IF(travail!U53&lt;=base!E$8,"","Faux")</f>
        <v/>
      </c>
      <c r="W53" s="15"/>
      <c r="X53" s="4"/>
      <c r="AD53" s="12">
        <f>IF(SUM(MOD(K53-I53,1)-IF(K53&gt;I53,MAX(0,MIN(K53,base!E$14/24)-MAX(I53,7/24)),MAX(0,base!E$14/24-MAX(I53,7/24))+MAX(0,MIN(K53,base!E$14/24)-7/24)))&lt;0,0,SUM(MOD(K53-I53,1)-IF(K53&gt;I53,MAX(0,MIN(K53,base!E$14/24)-MAX(I53,7/24)),MAX(0,base!E$14/24-MAX(I53,7/24))+MAX(0,MIN(K53,base!E$14/24)-7/24))))</f>
        <v>0</v>
      </c>
      <c r="AE53" s="7"/>
      <c r="AF53" s="14">
        <f>M53*G53*1</f>
        <v>0</v>
      </c>
    </row>
    <row r="54" spans="1:32">
      <c r="A54" s="102" t="s">
        <v>7</v>
      </c>
      <c r="B54" s="110">
        <v>41325</v>
      </c>
      <c r="C54" s="111"/>
      <c r="D54" s="112"/>
      <c r="E54" s="111"/>
      <c r="F54" s="111"/>
      <c r="G54" s="111"/>
      <c r="H54" s="111">
        <v>1</v>
      </c>
      <c r="I54" s="113">
        <v>0.30208333333333331</v>
      </c>
      <c r="J54" s="114">
        <v>3.125E-2</v>
      </c>
      <c r="K54" s="115">
        <v>0.75</v>
      </c>
      <c r="L54" s="9">
        <f t="shared" si="0"/>
        <v>1</v>
      </c>
      <c r="M54" s="116">
        <f>K54-I54+IF(I54&gt;K54,1)-J54+(E54*base!E$4)+(D54*base!E$4)+(C54*base!E$4)+(F54*base!E$4)</f>
        <v>0.41666666666666669</v>
      </c>
      <c r="N54" s="117" t="str">
        <f>IF(M54&lt;=base!E$5,"","Faux")</f>
        <v/>
      </c>
      <c r="O54" s="118">
        <f>IF(SUM(M54-base!E$5)&lt;0,0,SUM(M54-base!E$5))</f>
        <v>0</v>
      </c>
      <c r="P54" s="119"/>
      <c r="Q54" s="109"/>
      <c r="R54" s="120"/>
      <c r="S54" s="10">
        <f>L54*SUM(M53:M54)</f>
        <v>0.83333333333333337</v>
      </c>
      <c r="T54" s="10">
        <f t="shared" ref="T54:T56" si="9">IF(S54&gt;("36:00"*1),S54-("36:00"*1),0)-T53</f>
        <v>0</v>
      </c>
      <c r="U54" s="15"/>
      <c r="V54" s="4" t="str">
        <f>IF(travail!U54&lt;=base!E$8,"","Faux")</f>
        <v/>
      </c>
      <c r="W54" s="15"/>
      <c r="X54" s="4"/>
      <c r="AD54" s="12">
        <f>IF(SUM(MOD(K54-I54,1)-IF(K54&gt;I54,MAX(0,MIN(K54,base!E$14/24)-MAX(I54,7/24)),MAX(0,base!E$14/24-MAX(I54,7/24))+MAX(0,MIN(K54,base!E$14/24)-7/24)))&lt;0,0,SUM(MOD(K54-I54,1)-IF(K54&gt;I54,MAX(0,MIN(K54,base!E$14/24)-MAX(I54,7/24)),MAX(0,base!E$14/24-MAX(I54,7/24))+MAX(0,MIN(K54,base!E$14/24)-7/24))))</f>
        <v>0</v>
      </c>
      <c r="AE54" s="7"/>
      <c r="AF54" s="14">
        <f>M54*G54*1</f>
        <v>0</v>
      </c>
    </row>
    <row r="55" spans="1:32">
      <c r="A55" s="102" t="s">
        <v>8</v>
      </c>
      <c r="B55" s="110">
        <v>41326</v>
      </c>
      <c r="C55" s="111"/>
      <c r="D55" s="112"/>
      <c r="E55" s="111"/>
      <c r="F55" s="111"/>
      <c r="G55" s="111"/>
      <c r="H55" s="111"/>
      <c r="I55" s="113"/>
      <c r="J55" s="114"/>
      <c r="K55" s="115"/>
      <c r="L55" s="9">
        <f t="shared" si="0"/>
        <v>0</v>
      </c>
      <c r="M55" s="116">
        <f>K55-I55+IF(I55&gt;K55,1)-J55+(E55*base!E$4)+(D55*base!E$4)+(C55*base!E$4)+(F55*base!E$4)</f>
        <v>0</v>
      </c>
      <c r="N55" s="117" t="str">
        <f>IF(M55&lt;=base!E$5,"","Faux")</f>
        <v/>
      </c>
      <c r="O55" s="118">
        <f>IF(SUM(M55-base!E$5)&lt;0,0,SUM(M55-base!E$5))</f>
        <v>0</v>
      </c>
      <c r="P55" s="119">
        <f t="shared" si="1"/>
        <v>0</v>
      </c>
      <c r="Q55" s="109" t="str">
        <f>IF(P55&lt;=base!E$3,"","Faux")</f>
        <v/>
      </c>
      <c r="R55" s="120"/>
      <c r="S55" s="10">
        <f>L55*SUM(M53:M55)</f>
        <v>0</v>
      </c>
      <c r="T55" s="10">
        <f t="shared" si="9"/>
        <v>0</v>
      </c>
      <c r="U55" s="15"/>
      <c r="V55" s="4" t="str">
        <f>IF(travail!U55&lt;=base!E$8,"","Faux")</f>
        <v/>
      </c>
      <c r="W55" s="15"/>
      <c r="X55" s="4"/>
      <c r="AD55" s="12">
        <f>IF(SUM(MOD(K55-I55,1)-IF(K55&gt;I55,MAX(0,MIN(K55,base!E$14/24)-MAX(I55,7/24)),MAX(0,base!E$14/24-MAX(I55,7/24))+MAX(0,MIN(K55,base!E$14/24)-7/24)))&lt;0,0,SUM(MOD(K55-I55,1)-IF(K55&gt;I55,MAX(0,MIN(K55,base!E$14/24)-MAX(I55,7/24)),MAX(0,base!E$14/24-MAX(I55,7/24))+MAX(0,MIN(K55,base!E$14/24)-7/24))))</f>
        <v>0</v>
      </c>
      <c r="AE55" s="7"/>
      <c r="AF55" s="14">
        <f>M55*G55*1</f>
        <v>0</v>
      </c>
    </row>
    <row r="56" spans="1:32">
      <c r="A56" s="102" t="s">
        <v>9</v>
      </c>
      <c r="B56" s="110">
        <v>41327</v>
      </c>
      <c r="C56" s="111"/>
      <c r="D56" s="112"/>
      <c r="E56" s="111"/>
      <c r="F56" s="111"/>
      <c r="G56" s="111"/>
      <c r="H56" s="111">
        <v>1</v>
      </c>
      <c r="I56" s="113">
        <v>0.30208333333333331</v>
      </c>
      <c r="J56" s="114">
        <v>3.125E-2</v>
      </c>
      <c r="K56" s="115">
        <v>0.75</v>
      </c>
      <c r="L56" s="9">
        <f t="shared" si="0"/>
        <v>1</v>
      </c>
      <c r="M56" s="116">
        <f>K56-I56+IF(I56&gt;K56,1)-J56+(E56*base!E$4)+(D56*base!E$4)+(C56*base!E$4)+(F56*base!E$4)</f>
        <v>0.41666666666666669</v>
      </c>
      <c r="N56" s="117" t="str">
        <f>IF(M56&lt;=base!E$5,"","Faux")</f>
        <v/>
      </c>
      <c r="O56" s="118">
        <f>IF(SUM(M56-base!E$5)&lt;0,0,SUM(M56-base!E$5))</f>
        <v>0</v>
      </c>
      <c r="P56" s="119"/>
      <c r="Q56" s="109"/>
      <c r="R56" s="120"/>
      <c r="S56" s="10">
        <f>L56*SUM(M53:M56)</f>
        <v>1.25</v>
      </c>
      <c r="T56" s="10">
        <f t="shared" si="9"/>
        <v>0</v>
      </c>
      <c r="U56" s="15"/>
      <c r="V56" s="4" t="str">
        <f>IF(travail!U56&lt;=base!E$8,"","Faux")</f>
        <v/>
      </c>
      <c r="W56" s="15"/>
      <c r="X56" s="4"/>
      <c r="AD56" s="12">
        <f>IF(SUM(MOD(K56-I56,1)-IF(K56&gt;I56,MAX(0,MIN(K56,base!E$14/24)-MAX(I56,7/24)),MAX(0,base!E$14/24-MAX(I56,7/24))+MAX(0,MIN(K56,base!E$14/24)-7/24)))&lt;0,0,SUM(MOD(K56-I56,1)-IF(K56&gt;I56,MAX(0,MIN(K56,base!E$14/24)-MAX(I56,7/24)),MAX(0,base!E$14/24-MAX(I56,7/24))+MAX(0,MIN(K56,base!E$14/24)-7/24))))</f>
        <v>0</v>
      </c>
      <c r="AE56" s="7"/>
      <c r="AF56" s="14">
        <f>M56*G56*1</f>
        <v>0</v>
      </c>
    </row>
    <row r="57" spans="1:32">
      <c r="A57" s="102" t="s">
        <v>3</v>
      </c>
      <c r="B57" s="110">
        <v>41328</v>
      </c>
      <c r="C57" s="111"/>
      <c r="D57" s="112"/>
      <c r="E57" s="111"/>
      <c r="F57" s="111"/>
      <c r="G57" s="111"/>
      <c r="H57" s="111"/>
      <c r="I57" s="113">
        <v>0.30208333333333331</v>
      </c>
      <c r="J57" s="114">
        <v>3.125E-2</v>
      </c>
      <c r="K57" s="115">
        <v>0.75</v>
      </c>
      <c r="L57" s="9">
        <f t="shared" si="0"/>
        <v>0</v>
      </c>
      <c r="M57" s="116">
        <f>K57-I57+IF(I57&gt;K57,1)-J57+(E57*base!E$4)+(D57*base!E$4)+(C57*base!E$4)+(F57*base!E$4)</f>
        <v>0.41666666666666669</v>
      </c>
      <c r="N57" s="117" t="str">
        <f>IF(M57&lt;=base!E$5,"","Faux")</f>
        <v/>
      </c>
      <c r="O57" s="118">
        <f>IF(SUM(M57-base!E$5)&lt;0,0,SUM(M57-base!E$5))</f>
        <v>0</v>
      </c>
      <c r="P57" s="119"/>
      <c r="Q57" s="109"/>
      <c r="R57" s="120"/>
      <c r="S57" s="10">
        <f>L57*SUM(M53:M57)</f>
        <v>0</v>
      </c>
      <c r="T57" s="10">
        <f>IF(S57&gt;("36:00"*1),S57-("36:00"*1),0)-T56</f>
        <v>0</v>
      </c>
      <c r="U57" s="15"/>
      <c r="V57" s="4" t="str">
        <f>IF(travail!U57&lt;=base!E$8,"","Faux")</f>
        <v/>
      </c>
      <c r="W57" s="15"/>
      <c r="X57" s="4"/>
      <c r="AD57" s="12">
        <f>IF(SUM(MOD(K57-I57,1)-IF(K57&gt;I57,MAX(0,MIN(K57,base!E$14/24)-MAX(I57,7/24)),MAX(0,base!E$14/24-MAX(I57,7/24))+MAX(0,MIN(K57,base!E$14/24)-7/24)))&lt;0,0,SUM(MOD(K57-I57,1)-IF(K57&gt;I57,MAX(0,MIN(K57,base!E$14/24)-MAX(I57,7/24)),MAX(0,base!E$14/24-MAX(I57,7/24))+MAX(0,MIN(K57,base!E$14/24)-7/24))))</f>
        <v>0</v>
      </c>
      <c r="AE57" s="7"/>
      <c r="AF57" s="14">
        <f>M57*G57*1</f>
        <v>0</v>
      </c>
    </row>
    <row r="58" spans="1:32">
      <c r="A58" s="102" t="s">
        <v>4</v>
      </c>
      <c r="B58" s="110">
        <v>41329</v>
      </c>
      <c r="C58" s="111"/>
      <c r="D58" s="112"/>
      <c r="E58" s="111"/>
      <c r="F58" s="111"/>
      <c r="G58" s="111"/>
      <c r="H58" s="111"/>
      <c r="I58" s="113"/>
      <c r="J58" s="114"/>
      <c r="K58" s="115"/>
      <c r="L58" s="9">
        <f t="shared" si="0"/>
        <v>0</v>
      </c>
      <c r="M58" s="116">
        <f>K58-I58+IF(I58&gt;K58,1)-J58+(E58*base!E$4)+(D58*base!E$4)+(C58*base!E$4)+(F58*base!E$4)</f>
        <v>0</v>
      </c>
      <c r="N58" s="117" t="str">
        <f>IF(M58&lt;=base!E$5,"","Faux")</f>
        <v/>
      </c>
      <c r="O58" s="118">
        <f>IF(SUM(M58-base!E$5)&lt;0,0,SUM(M58-base!E$5))</f>
        <v>0</v>
      </c>
      <c r="P58" s="119">
        <f t="shared" si="1"/>
        <v>0</v>
      </c>
      <c r="Q58" s="109" t="str">
        <f>IF(P58&lt;=base!E$3,"","Faux")</f>
        <v/>
      </c>
      <c r="R58" s="120"/>
      <c r="S58" s="10">
        <f>L58*SUM(M53:M58)</f>
        <v>0</v>
      </c>
      <c r="T58" s="10">
        <f>IF(SUM(IF(S58&gt;("36:00"*1),S58-("36:00"*1),0)-T56-T57)&lt;0,0,SUM(IF(S58&gt;("36:00"*1),S58-("36:00"*1),0)-T56-T57))</f>
        <v>0</v>
      </c>
      <c r="U58" s="15"/>
      <c r="V58" s="4" t="str">
        <f>IF(travail!U58&lt;=base!E$8,"","Faux")</f>
        <v/>
      </c>
      <c r="W58" s="15"/>
      <c r="X58" s="4"/>
      <c r="AD58" s="12">
        <f>IF(SUM(MOD(K58-I58,1)-IF(K58&gt;I58,MAX(0,MIN(K58,base!E$14/24)-MAX(I58,7/24)),MAX(0,base!E$14/24-MAX(I58,7/24))+MAX(0,MIN(K58,base!E$14/24)-7/24)))&lt;0,0,SUM(MOD(K58-I58,1)-IF(K58&gt;I58,MAX(0,MIN(K58,base!E$14/24)-MAX(I58,7/24)),MAX(0,base!E$14/24-MAX(I58,7/24))+MAX(0,MIN(K58,base!E$14/24)-7/24))))</f>
        <v>0</v>
      </c>
      <c r="AE58" s="7"/>
      <c r="AF58" s="14"/>
    </row>
    <row r="59" spans="1:32">
      <c r="A59" s="102" t="s">
        <v>5</v>
      </c>
      <c r="B59" s="110">
        <v>41330</v>
      </c>
      <c r="C59" s="111"/>
      <c r="D59" s="112"/>
      <c r="E59" s="111"/>
      <c r="F59" s="111"/>
      <c r="G59" s="111"/>
      <c r="H59" s="111"/>
      <c r="I59" s="113"/>
      <c r="J59" s="114"/>
      <c r="K59" s="115"/>
      <c r="L59" s="9">
        <f t="shared" si="0"/>
        <v>0</v>
      </c>
      <c r="M59" s="116">
        <f>K59-I59+IF(I59&gt;K59,1)-J59+(E59*base!E$4)+(D59*base!E$4)+(C59*base!E$4)+(F59*base!E$4)</f>
        <v>0</v>
      </c>
      <c r="N59" s="117" t="str">
        <f>IF(M59&lt;=base!E$5,"","Faux")</f>
        <v/>
      </c>
      <c r="O59" s="118">
        <f>IF(SUM(M59-base!E$5)&lt;0,0,SUM(M59-base!E$5))</f>
        <v>0</v>
      </c>
      <c r="P59" s="119">
        <f t="shared" si="1"/>
        <v>0</v>
      </c>
      <c r="Q59" s="109" t="str">
        <f>IF(P59&lt;=base!E$3,"","Faux")</f>
        <v/>
      </c>
      <c r="R59" s="120">
        <f>IF(SUM(P59-base!E$3)&lt;0,0,SUM(P59-base!E$3))</f>
        <v>0</v>
      </c>
      <c r="S59" s="10">
        <f>L59*SUM(M53:M59)</f>
        <v>0</v>
      </c>
      <c r="T59" s="10">
        <f>IF(SUM(IF(S59&gt;("36:00"*1),S59-("36:00"*1),0)-T57-T58)&lt;0,0,SUM(IF(S59&gt;("36:00"*1),S59-("36:00"*1),0)-T57-T58))</f>
        <v>0</v>
      </c>
      <c r="U59" s="15">
        <f>SUM(M53:M59)</f>
        <v>1.6666666666666667</v>
      </c>
      <c r="V59" s="4" t="str">
        <f>IF(travail!U59&lt;=base!E$8,"","Faux")</f>
        <v/>
      </c>
      <c r="W59" s="11">
        <f>IF(SUM(U59-base!E$8)&lt;0,0,SUM(U59-base!E$8))</f>
        <v>0</v>
      </c>
      <c r="X59" s="15">
        <f>IF(base!E$7&lt;U59,U59-base!E$7,0)</f>
        <v>0.16666666666666674</v>
      </c>
      <c r="AD59" s="12">
        <f>IF(SUM(MOD(K59-I59,1)-IF(K59&gt;I59,MAX(0,MIN(K59,base!E$14/24)-MAX(I59,7/24)),MAX(0,base!E$14/24-MAX(I59,7/24))+MAX(0,MIN(K59,base!E$14/24)-7/24)))&lt;0,0,SUM(MOD(K59-I59,1)-IF(K59&gt;I59,MAX(0,MIN(K59,base!E$14/24)-MAX(I59,7/24)),MAX(0,base!E$14/24-MAX(I59,7/24))+MAX(0,MIN(K59,base!E$14/24)-7/24))))</f>
        <v>0</v>
      </c>
      <c r="AE59" s="13">
        <f>M59</f>
        <v>0</v>
      </c>
      <c r="AF59" s="14"/>
    </row>
    <row r="60" spans="1:32">
      <c r="A60" s="102" t="s">
        <v>6</v>
      </c>
      <c r="B60" s="110">
        <v>41331</v>
      </c>
      <c r="C60" s="111"/>
      <c r="D60" s="112"/>
      <c r="E60" s="111"/>
      <c r="F60" s="111"/>
      <c r="G60" s="111"/>
      <c r="H60" s="111">
        <v>1</v>
      </c>
      <c r="I60" s="113">
        <v>0.30208333333333331</v>
      </c>
      <c r="J60" s="114">
        <v>3.125E-2</v>
      </c>
      <c r="K60" s="115">
        <v>0.75</v>
      </c>
      <c r="L60" s="9">
        <f t="shared" si="0"/>
        <v>1</v>
      </c>
      <c r="M60" s="116">
        <f>K60-I60+IF(I60&gt;K60,1)-J60+(E60*base!E$4)+(D60*base!E$4)+(C60*base!E$4)+(F60*base!E$4)</f>
        <v>0.41666666666666669</v>
      </c>
      <c r="N60" s="117" t="str">
        <f>IF(M60&lt;=base!E$5,"","Faux")</f>
        <v/>
      </c>
      <c r="O60" s="118">
        <f>IF(SUM(M60-base!E$5)&lt;0,0,SUM(M60-base!E$5))</f>
        <v>0</v>
      </c>
      <c r="P60" s="119"/>
      <c r="Q60" s="109"/>
      <c r="R60" s="120"/>
      <c r="S60" s="15"/>
      <c r="T60" s="15"/>
      <c r="U60" s="15"/>
      <c r="V60" s="4" t="str">
        <f>IF(travail!U60&lt;=base!E$8,"","Faux")</f>
        <v/>
      </c>
      <c r="W60" s="15"/>
      <c r="X60" s="4"/>
      <c r="AD60" s="12">
        <f>IF(SUM(MOD(K60-I60,1)-IF(K60&gt;I60,MAX(0,MIN(K60,base!E$14/24)-MAX(I60,7/24)),MAX(0,base!E$14/24-MAX(I60,7/24))+MAX(0,MIN(K60,base!E$14/24)-7/24)))&lt;0,0,SUM(MOD(K60-I60,1)-IF(K60&gt;I60,MAX(0,MIN(K60,base!E$14/24)-MAX(I60,7/24)),MAX(0,base!E$14/24-MAX(I60,7/24))+MAX(0,MIN(K60,base!E$14/24)-7/24))))</f>
        <v>0</v>
      </c>
      <c r="AE60" s="7"/>
      <c r="AF60" s="14">
        <f>M60*G60*1</f>
        <v>0</v>
      </c>
    </row>
    <row r="61" spans="1:32">
      <c r="A61" s="102" t="s">
        <v>7</v>
      </c>
      <c r="B61" s="110">
        <v>41332</v>
      </c>
      <c r="C61" s="111"/>
      <c r="D61" s="112"/>
      <c r="E61" s="111"/>
      <c r="F61" s="111"/>
      <c r="G61" s="111"/>
      <c r="H61" s="111">
        <v>1</v>
      </c>
      <c r="I61" s="113">
        <v>0.30208333333333331</v>
      </c>
      <c r="J61" s="114">
        <v>3.125E-2</v>
      </c>
      <c r="K61" s="115">
        <v>0.75</v>
      </c>
      <c r="L61" s="9">
        <f t="shared" si="0"/>
        <v>1</v>
      </c>
      <c r="M61" s="116">
        <f>K61-I61+IF(I61&gt;K61,1)-J61+(E61*base!E$4)+(D61*base!E$4)+(C61*base!E$4)+(F61*base!E$4)</f>
        <v>0.41666666666666669</v>
      </c>
      <c r="N61" s="117" t="str">
        <f>IF(M61&lt;=base!E$5,"","Faux")</f>
        <v/>
      </c>
      <c r="O61" s="118">
        <f>IF(SUM(M61-base!E$5)&lt;0,0,SUM(M61-base!E$5))</f>
        <v>0</v>
      </c>
      <c r="P61" s="119"/>
      <c r="Q61" s="109"/>
      <c r="R61" s="120"/>
      <c r="S61" s="10">
        <f>L61*SUM(M60:M61)</f>
        <v>0.83333333333333337</v>
      </c>
      <c r="T61" s="10">
        <f t="shared" ref="T61:T63" si="10">IF(S61&gt;("36:00"*1),S61-("36:00"*1),0)-T60</f>
        <v>0</v>
      </c>
      <c r="U61" s="15"/>
      <c r="V61" s="4" t="str">
        <f>IF(travail!U61&lt;=base!E$8,"","Faux")</f>
        <v/>
      </c>
      <c r="W61" s="15"/>
      <c r="X61" s="4"/>
      <c r="AD61" s="12">
        <f>IF(SUM(MOD(K61-I61,1)-IF(K61&gt;I61,MAX(0,MIN(K61,base!E$14/24)-MAX(I61,7/24)),MAX(0,base!E$14/24-MAX(I61,7/24))+MAX(0,MIN(K61,base!E$14/24)-7/24)))&lt;0,0,SUM(MOD(K61-I61,1)-IF(K61&gt;I61,MAX(0,MIN(K61,base!E$14/24)-MAX(I61,7/24)),MAX(0,base!E$14/24-MAX(I61,7/24))+MAX(0,MIN(K61,base!E$14/24)-7/24))))</f>
        <v>0</v>
      </c>
      <c r="AE61" s="7"/>
      <c r="AF61" s="14">
        <f>M61*G61*1</f>
        <v>0</v>
      </c>
    </row>
    <row r="62" spans="1:32">
      <c r="A62" s="102" t="s">
        <v>8</v>
      </c>
      <c r="B62" s="110">
        <v>41333</v>
      </c>
      <c r="C62" s="111"/>
      <c r="D62" s="112"/>
      <c r="E62" s="111"/>
      <c r="F62" s="111"/>
      <c r="G62" s="111"/>
      <c r="H62" s="111"/>
      <c r="I62" s="113"/>
      <c r="J62" s="114"/>
      <c r="K62" s="115"/>
      <c r="L62" s="9">
        <f t="shared" si="0"/>
        <v>0</v>
      </c>
      <c r="M62" s="116">
        <f>K62-I62+IF(I62&gt;K62,1)-J62+(E62*base!E$4)+(D62*base!E$4)+(C62*base!E$4)+(F62*base!E$4)</f>
        <v>0</v>
      </c>
      <c r="N62" s="117" t="str">
        <f>IF(M62&lt;=base!E$5,"","Faux")</f>
        <v/>
      </c>
      <c r="O62" s="118">
        <f>IF(SUM(M62-base!E$5)&lt;0,0,SUM(M62-base!E$5))</f>
        <v>0</v>
      </c>
      <c r="P62" s="119">
        <f t="shared" si="1"/>
        <v>0</v>
      </c>
      <c r="Q62" s="109" t="str">
        <f>IF(P62&lt;=base!E$3,"","Faux")</f>
        <v/>
      </c>
      <c r="R62" s="120">
        <f>IF(SUM(P62-base!E$3)&lt;0,0,SUM(P62-base!E$3))</f>
        <v>0</v>
      </c>
      <c r="S62" s="10">
        <f>L62*SUM(M60:M62)</f>
        <v>0</v>
      </c>
      <c r="T62" s="10">
        <f t="shared" si="10"/>
        <v>0</v>
      </c>
      <c r="U62" s="15"/>
      <c r="V62" s="4" t="str">
        <f>IF(travail!U62&lt;=base!E$8,"","Faux")</f>
        <v/>
      </c>
      <c r="W62" s="15"/>
      <c r="X62" s="4"/>
      <c r="AD62" s="12">
        <f>IF(SUM(MOD(K62-I62,1)-IF(K62&gt;I62,MAX(0,MIN(K62,base!E$14/24)-MAX(I62,7/24)),MAX(0,base!E$14/24-MAX(I62,7/24))+MAX(0,MIN(K62,base!E$14/24)-7/24)))&lt;0,0,SUM(MOD(K62-I62,1)-IF(K62&gt;I62,MAX(0,MIN(K62,base!E$14/24)-MAX(I62,7/24)),MAX(0,base!E$14/24-MAX(I62,7/24))+MAX(0,MIN(K62,base!E$14/24)-7/24))))</f>
        <v>0</v>
      </c>
      <c r="AE62" s="7"/>
      <c r="AF62" s="14">
        <f>M62*G62*1</f>
        <v>0</v>
      </c>
    </row>
    <row r="63" spans="1:32">
      <c r="A63" s="102" t="s">
        <v>9</v>
      </c>
      <c r="B63" s="110">
        <v>41334</v>
      </c>
      <c r="C63" s="111"/>
      <c r="D63" s="112"/>
      <c r="E63" s="111"/>
      <c r="F63" s="111"/>
      <c r="G63" s="111"/>
      <c r="H63" s="111"/>
      <c r="I63" s="113">
        <v>0.30208333333333331</v>
      </c>
      <c r="J63" s="114">
        <v>3.125E-2</v>
      </c>
      <c r="K63" s="115">
        <v>0.75</v>
      </c>
      <c r="L63" s="9">
        <f t="shared" si="0"/>
        <v>0</v>
      </c>
      <c r="M63" s="116">
        <f>K63-I63+IF(I63&gt;K63,1)-J63+(E63*base!E$4)+(D63*base!E$4)+(C63*base!E$4)+(F63*base!E$4)</f>
        <v>0.41666666666666669</v>
      </c>
      <c r="N63" s="117" t="str">
        <f>IF(M63&lt;=base!E$5,"","Faux")</f>
        <v/>
      </c>
      <c r="O63" s="118">
        <f>IF(SUM(M63-base!E$5)&lt;0,0,SUM(M63-base!E$5))</f>
        <v>0</v>
      </c>
      <c r="P63" s="119"/>
      <c r="Q63" s="109"/>
      <c r="R63" s="120"/>
      <c r="S63" s="10">
        <f>L63*SUM(M60:M63)</f>
        <v>0</v>
      </c>
      <c r="T63" s="10">
        <f t="shared" si="10"/>
        <v>0</v>
      </c>
      <c r="U63" s="15"/>
      <c r="V63" s="4" t="str">
        <f>IF(travail!U63&lt;=base!E$8,"","Faux")</f>
        <v/>
      </c>
      <c r="W63" s="15"/>
      <c r="X63" s="4"/>
      <c r="AD63" s="12">
        <f>IF(SUM(MOD(K63-I63,1)-IF(K63&gt;I63,MAX(0,MIN(K63,base!E$14/24)-MAX(I63,7/24)),MAX(0,base!E$14/24-MAX(I63,7/24))+MAX(0,MIN(K63,base!E$14/24)-7/24)))&lt;0,0,SUM(MOD(K63-I63,1)-IF(K63&gt;I63,MAX(0,MIN(K63,base!E$14/24)-MAX(I63,7/24)),MAX(0,base!E$14/24-MAX(I63,7/24))+MAX(0,MIN(K63,base!E$14/24)-7/24))))</f>
        <v>0</v>
      </c>
      <c r="AE63" s="7"/>
      <c r="AF63" s="14">
        <f>M63*G63*1</f>
        <v>0</v>
      </c>
    </row>
    <row r="64" spans="1:32">
      <c r="A64" s="102" t="s">
        <v>3</v>
      </c>
      <c r="B64" s="110">
        <v>41335</v>
      </c>
      <c r="C64" s="111"/>
      <c r="D64" s="112"/>
      <c r="E64" s="111"/>
      <c r="F64" s="111"/>
      <c r="G64" s="111"/>
      <c r="H64" s="111">
        <v>1</v>
      </c>
      <c r="I64" s="113">
        <v>0.30208333333333331</v>
      </c>
      <c r="J64" s="114">
        <v>3.125E-2</v>
      </c>
      <c r="K64" s="115">
        <v>0.75</v>
      </c>
      <c r="L64" s="9">
        <f t="shared" si="0"/>
        <v>1</v>
      </c>
      <c r="M64" s="116">
        <f>K64-I64+IF(I64&gt;K64,1)-J64+(E64*base!E$4)+(D64*base!E$4)+(C64*base!E$4)+(F64*base!E$4)</f>
        <v>0.41666666666666669</v>
      </c>
      <c r="N64" s="117" t="str">
        <f>IF(M64&lt;=base!E$5,"","Faux")</f>
        <v/>
      </c>
      <c r="O64" s="118">
        <f>IF(SUM(M64-base!E$5)&lt;0,0,SUM(M64-base!E$5))</f>
        <v>0</v>
      </c>
      <c r="P64" s="119"/>
      <c r="Q64" s="109"/>
      <c r="R64" s="120"/>
      <c r="S64" s="10">
        <f>L64*SUM(M60:M64)</f>
        <v>1.6666666666666667</v>
      </c>
      <c r="T64" s="10">
        <f>IF(S64&gt;("36:00"*1),S64-("36:00"*1),0)-T63</f>
        <v>0.16666666666666674</v>
      </c>
      <c r="U64" s="15"/>
      <c r="V64" s="4" t="str">
        <f>IF(travail!U64&lt;=base!E$8,"","Faux")</f>
        <v/>
      </c>
      <c r="W64" s="15"/>
      <c r="X64" s="4"/>
      <c r="AD64" s="12">
        <f>IF(SUM(MOD(K64-I64,1)-IF(K64&gt;I64,MAX(0,MIN(K64,base!E$14/24)-MAX(I64,7/24)),MAX(0,base!E$14/24-MAX(I64,7/24))+MAX(0,MIN(K64,base!E$14/24)-7/24)))&lt;0,0,SUM(MOD(K64-I64,1)-IF(K64&gt;I64,MAX(0,MIN(K64,base!E$14/24)-MAX(I64,7/24)),MAX(0,base!E$14/24-MAX(I64,7/24))+MAX(0,MIN(K64,base!E$14/24)-7/24))))</f>
        <v>0</v>
      </c>
      <c r="AE64" s="7"/>
      <c r="AF64" s="14">
        <f>M64*G64*1</f>
        <v>0</v>
      </c>
    </row>
    <row r="65" spans="1:32">
      <c r="A65" s="102" t="s">
        <v>4</v>
      </c>
      <c r="B65" s="110">
        <v>41336</v>
      </c>
      <c r="C65" s="111"/>
      <c r="D65" s="112"/>
      <c r="E65" s="111"/>
      <c r="F65" s="111"/>
      <c r="G65" s="111"/>
      <c r="H65" s="111"/>
      <c r="I65" s="113"/>
      <c r="J65" s="114"/>
      <c r="K65" s="115"/>
      <c r="L65" s="9">
        <f t="shared" si="0"/>
        <v>0</v>
      </c>
      <c r="M65" s="116">
        <f>K65-I65+IF(I65&gt;K65,1)-J65+(E65*base!E$4)+(D65*base!E$4)+(C65*base!E$4)+(F65*base!E$4)</f>
        <v>0</v>
      </c>
      <c r="N65" s="117" t="str">
        <f>IF(M65&lt;=base!E$5,"","Faux")</f>
        <v/>
      </c>
      <c r="O65" s="118">
        <f>IF(SUM(M65-base!E$5)&lt;0,0,SUM(M65-base!E$5))</f>
        <v>0</v>
      </c>
      <c r="P65" s="119">
        <f t="shared" ref="P65:P128" si="11">K65-I65+IF(I65&gt;K65,1)</f>
        <v>0</v>
      </c>
      <c r="Q65" s="109" t="str">
        <f>IF(P65&lt;=base!E$3,"","Faux")</f>
        <v/>
      </c>
      <c r="R65" s="120">
        <f>IF(SUM(P65-base!E$3)&lt;0,0,SUM(P65-base!E$3))</f>
        <v>0</v>
      </c>
      <c r="S65" s="10">
        <f>L65*SUM(M60:M65)</f>
        <v>0</v>
      </c>
      <c r="T65" s="10">
        <f>IF(SUM(IF(S65&gt;("36:00"*1),S65-("36:00"*1),0)-T63-T64)&lt;0,0,SUM(IF(S65&gt;("36:00"*1),S65-("36:00"*1),0)-T63-T64))</f>
        <v>0</v>
      </c>
      <c r="U65" s="15"/>
      <c r="V65" s="4" t="str">
        <f>IF(travail!U65&lt;=base!E$8,"","Faux")</f>
        <v/>
      </c>
      <c r="W65" s="15"/>
      <c r="X65" s="4"/>
      <c r="AD65" s="12">
        <f>IF(SUM(MOD(K65-I65,1)-IF(K65&gt;I65,MAX(0,MIN(K65,base!E$14/24)-MAX(I65,7/24)),MAX(0,base!E$14/24-MAX(I65,7/24))+MAX(0,MIN(K65,base!E$14/24)-7/24)))&lt;0,0,SUM(MOD(K65-I65,1)-IF(K65&gt;I65,MAX(0,MIN(K65,base!E$14/24)-MAX(I65,7/24)),MAX(0,base!E$14/24-MAX(I65,7/24))+MAX(0,MIN(K65,base!E$14/24)-7/24))))</f>
        <v>0</v>
      </c>
      <c r="AE65" s="7"/>
      <c r="AF65" s="14"/>
    </row>
    <row r="66" spans="1:32">
      <c r="A66" s="102" t="s">
        <v>5</v>
      </c>
      <c r="B66" s="110">
        <v>41337</v>
      </c>
      <c r="C66" s="111"/>
      <c r="D66" s="112"/>
      <c r="E66" s="111"/>
      <c r="F66" s="111"/>
      <c r="G66" s="111"/>
      <c r="H66" s="111"/>
      <c r="I66" s="113"/>
      <c r="J66" s="114"/>
      <c r="K66" s="115"/>
      <c r="L66" s="9">
        <f t="shared" ref="L66:L129" si="12">C66+D66+E66+F66+G66+H66</f>
        <v>0</v>
      </c>
      <c r="M66" s="116">
        <f>K66-I66+IF(I66&gt;K66,1)-J66+(E66*base!E$4)+(D66*base!E$4)+(C66*base!E$4)+(F66*base!E$4)</f>
        <v>0</v>
      </c>
      <c r="N66" s="117" t="str">
        <f>IF(M66&lt;=base!E$5,"","Faux")</f>
        <v/>
      </c>
      <c r="O66" s="118">
        <f>IF(SUM(M66-base!E$5)&lt;0,0,SUM(M66-base!E$5))</f>
        <v>0</v>
      </c>
      <c r="P66" s="119">
        <f t="shared" si="11"/>
        <v>0</v>
      </c>
      <c r="Q66" s="109" t="str">
        <f>IF(P66&lt;=base!E$3,"","Faux")</f>
        <v/>
      </c>
      <c r="R66" s="120">
        <f>IF(SUM(P66-base!E$3)&lt;0,0,SUM(P66-base!E$3))</f>
        <v>0</v>
      </c>
      <c r="S66" s="10">
        <f>L66*SUM(M60:M66)</f>
        <v>0</v>
      </c>
      <c r="T66" s="10">
        <f>IF(SUM(IF(S66&gt;("36:00"*1),S66-("36:00"*1),0)-T64-T65)&lt;0,0,SUM(IF(S66&gt;("36:00"*1),S66-("36:00"*1),0)-T64-T65))</f>
        <v>0</v>
      </c>
      <c r="U66" s="15">
        <f>SUM(M60:M66)</f>
        <v>1.6666666666666667</v>
      </c>
      <c r="V66" s="4" t="str">
        <f>IF(travail!U66&lt;=base!E$8,"","Faux")</f>
        <v/>
      </c>
      <c r="W66" s="11">
        <f>IF(SUM(U66-base!E$8)&lt;0,0,SUM(U66-base!E$8))</f>
        <v>0</v>
      </c>
      <c r="X66" s="15">
        <f>IF(base!E$7&lt;U66,U66-base!E$7,0)</f>
        <v>0.16666666666666674</v>
      </c>
      <c r="AD66" s="12">
        <f>IF(SUM(MOD(K66-I66,1)-IF(K66&gt;I66,MAX(0,MIN(K66,base!E$14/24)-MAX(I66,7/24)),MAX(0,base!E$14/24-MAX(I66,7/24))+MAX(0,MIN(K66,base!E$14/24)-7/24)))&lt;0,0,SUM(MOD(K66-I66,1)-IF(K66&gt;I66,MAX(0,MIN(K66,base!E$14/24)-MAX(I66,7/24)),MAX(0,base!E$14/24-MAX(I66,7/24))+MAX(0,MIN(K66,base!E$14/24)-7/24))))</f>
        <v>0</v>
      </c>
      <c r="AE66" s="13">
        <f>M66</f>
        <v>0</v>
      </c>
      <c r="AF66" s="14"/>
    </row>
    <row r="67" spans="1:32">
      <c r="A67" s="102" t="s">
        <v>6</v>
      </c>
      <c r="B67" s="110">
        <v>41338</v>
      </c>
      <c r="C67" s="111"/>
      <c r="D67" s="112"/>
      <c r="E67" s="111"/>
      <c r="F67" s="111"/>
      <c r="G67" s="111"/>
      <c r="H67" s="111">
        <v>1</v>
      </c>
      <c r="I67" s="113">
        <v>0.30208333333333331</v>
      </c>
      <c r="J67" s="114">
        <v>3.125E-2</v>
      </c>
      <c r="K67" s="115">
        <v>0.75</v>
      </c>
      <c r="L67" s="9">
        <f t="shared" si="12"/>
        <v>1</v>
      </c>
      <c r="M67" s="116">
        <f>K67-I67+IF(I67&gt;K67,1)-J67+(E67*base!E$4)+(D67*base!E$4)+(C67*base!E$4)+(F67*base!E$4)</f>
        <v>0.41666666666666669</v>
      </c>
      <c r="N67" s="117" t="str">
        <f>IF(M67&lt;=base!E$5,"","Faux")</f>
        <v/>
      </c>
      <c r="O67" s="118">
        <f>IF(SUM(M67-base!E$5)&lt;0,0,SUM(M67-base!E$5))</f>
        <v>0</v>
      </c>
      <c r="P67" s="119"/>
      <c r="Q67" s="109"/>
      <c r="R67" s="120"/>
      <c r="S67" s="15"/>
      <c r="T67" s="15"/>
      <c r="U67" s="15"/>
      <c r="V67" s="4" t="str">
        <f>IF(travail!U67&lt;=base!E$8,"","Faux")</f>
        <v/>
      </c>
      <c r="W67" s="15"/>
      <c r="X67" s="4"/>
      <c r="AD67" s="12">
        <f>IF(SUM(MOD(K67-I67,1)-IF(K67&gt;I67,MAX(0,MIN(K67,base!E$14/24)-MAX(I67,7/24)),MAX(0,base!E$14/24-MAX(I67,7/24))+MAX(0,MIN(K67,base!E$14/24)-7/24)))&lt;0,0,SUM(MOD(K67-I67,1)-IF(K67&gt;I67,MAX(0,MIN(K67,base!E$14/24)-MAX(I67,7/24)),MAX(0,base!E$14/24-MAX(I67,7/24))+MAX(0,MIN(K67,base!E$14/24)-7/24))))</f>
        <v>0</v>
      </c>
      <c r="AE67" s="7"/>
      <c r="AF67" s="14">
        <f>M67*G67*1</f>
        <v>0</v>
      </c>
    </row>
    <row r="68" spans="1:32">
      <c r="A68" s="102" t="s">
        <v>7</v>
      </c>
      <c r="B68" s="110">
        <v>41339</v>
      </c>
      <c r="C68" s="111"/>
      <c r="D68" s="112"/>
      <c r="E68" s="111"/>
      <c r="F68" s="111"/>
      <c r="G68" s="111"/>
      <c r="H68" s="111">
        <v>1</v>
      </c>
      <c r="I68" s="113">
        <v>0.30208333333333331</v>
      </c>
      <c r="J68" s="114">
        <v>3.125E-2</v>
      </c>
      <c r="K68" s="115">
        <v>0.75</v>
      </c>
      <c r="L68" s="9">
        <f t="shared" si="12"/>
        <v>1</v>
      </c>
      <c r="M68" s="116">
        <f>K68-I68+IF(I68&gt;K68,1)-J68+(E68*base!E$4)+(D68*base!E$4)+(C68*base!E$4)+(F68*base!E$4)</f>
        <v>0.41666666666666669</v>
      </c>
      <c r="N68" s="117" t="str">
        <f>IF(M68&lt;=base!E$5,"","Faux")</f>
        <v/>
      </c>
      <c r="O68" s="118">
        <f>IF(SUM(M68-base!E$5)&lt;0,0,SUM(M68-base!E$5))</f>
        <v>0</v>
      </c>
      <c r="P68" s="119"/>
      <c r="Q68" s="109"/>
      <c r="R68" s="120"/>
      <c r="S68" s="10">
        <f>L68*SUM(M67:M68)</f>
        <v>0.83333333333333337</v>
      </c>
      <c r="T68" s="10">
        <f t="shared" ref="T68:T70" si="13">IF(S68&gt;("36:00"*1),S68-("36:00"*1),0)-T67</f>
        <v>0</v>
      </c>
      <c r="U68" s="15"/>
      <c r="V68" s="4" t="str">
        <f>IF(travail!U68&lt;=base!E$8,"","Faux")</f>
        <v/>
      </c>
      <c r="W68" s="15"/>
      <c r="X68" s="4"/>
      <c r="AD68" s="12">
        <f>IF(SUM(MOD(K68-I68,1)-IF(K68&gt;I68,MAX(0,MIN(K68,base!E$14/24)-MAX(I68,7/24)),MAX(0,base!E$14/24-MAX(I68,7/24))+MAX(0,MIN(K68,base!E$14/24)-7/24)))&lt;0,0,SUM(MOD(K68-I68,1)-IF(K68&gt;I68,MAX(0,MIN(K68,base!E$14/24)-MAX(I68,7/24)),MAX(0,base!E$14/24-MAX(I68,7/24))+MAX(0,MIN(K68,base!E$14/24)-7/24))))</f>
        <v>0</v>
      </c>
      <c r="AE68" s="7"/>
      <c r="AF68" s="14">
        <f>M68*G68*1</f>
        <v>0</v>
      </c>
    </row>
    <row r="69" spans="1:32">
      <c r="A69" s="102" t="s">
        <v>8</v>
      </c>
      <c r="B69" s="110">
        <v>41340</v>
      </c>
      <c r="C69" s="111"/>
      <c r="D69" s="112"/>
      <c r="E69" s="111"/>
      <c r="F69" s="111"/>
      <c r="G69" s="111"/>
      <c r="H69" s="111"/>
      <c r="I69" s="113"/>
      <c r="J69" s="114"/>
      <c r="K69" s="115"/>
      <c r="L69" s="9">
        <f t="shared" si="12"/>
        <v>0</v>
      </c>
      <c r="M69" s="116">
        <f>K69-I69+IF(I69&gt;K69,1)-J69+(E69*base!E$4)+(D69*base!E$4)+(C69*base!E$4)+(F69*base!E$4)</f>
        <v>0</v>
      </c>
      <c r="N69" s="117" t="str">
        <f>IF(M69&lt;=base!E$5,"","Faux")</f>
        <v/>
      </c>
      <c r="O69" s="118">
        <f>IF(SUM(M69-base!E$5)&lt;0,0,SUM(M69-base!E$5))</f>
        <v>0</v>
      </c>
      <c r="P69" s="119">
        <f t="shared" si="11"/>
        <v>0</v>
      </c>
      <c r="Q69" s="109" t="str">
        <f>IF(P69&lt;=base!E$3,"","Faux")</f>
        <v/>
      </c>
      <c r="R69" s="120">
        <f>IF(SUM(P69-base!E$3)&lt;0,0,SUM(P69-base!E$3))</f>
        <v>0</v>
      </c>
      <c r="S69" s="10">
        <f>L69*SUM(M67:M69)</f>
        <v>0</v>
      </c>
      <c r="T69" s="10">
        <f t="shared" si="13"/>
        <v>0</v>
      </c>
      <c r="U69" s="15"/>
      <c r="V69" s="4" t="str">
        <f>IF(travail!U69&lt;=base!E$8,"","Faux")</f>
        <v/>
      </c>
      <c r="W69" s="15"/>
      <c r="X69" s="4"/>
      <c r="AD69" s="12">
        <f>IF(SUM(MOD(K69-I69,1)-IF(K69&gt;I69,MAX(0,MIN(K69,base!E$14/24)-MAX(I69,7/24)),MAX(0,base!E$14/24-MAX(I69,7/24))+MAX(0,MIN(K69,base!E$14/24)-7/24)))&lt;0,0,SUM(MOD(K69-I69,1)-IF(K69&gt;I69,MAX(0,MIN(K69,base!E$14/24)-MAX(I69,7/24)),MAX(0,base!E$14/24-MAX(I69,7/24))+MAX(0,MIN(K69,base!E$14/24)-7/24))))</f>
        <v>0</v>
      </c>
      <c r="AE69" s="7"/>
      <c r="AF69" s="14">
        <f>M69*G69*1</f>
        <v>0</v>
      </c>
    </row>
    <row r="70" spans="1:32">
      <c r="A70" s="102" t="s">
        <v>9</v>
      </c>
      <c r="B70" s="110">
        <v>41341</v>
      </c>
      <c r="C70" s="111"/>
      <c r="D70" s="112"/>
      <c r="E70" s="111"/>
      <c r="F70" s="111"/>
      <c r="G70" s="111"/>
      <c r="H70" s="111">
        <v>1</v>
      </c>
      <c r="I70" s="113">
        <v>0.30208333333333331</v>
      </c>
      <c r="J70" s="114">
        <v>3.125E-2</v>
      </c>
      <c r="K70" s="115">
        <v>0.75</v>
      </c>
      <c r="L70" s="9">
        <f t="shared" si="12"/>
        <v>1</v>
      </c>
      <c r="M70" s="116">
        <f>K70-I70+IF(I70&gt;K70,1)-J70+(E70*base!E$4)+(D70*base!E$4)+(C70*base!E$4)+(F70*base!E$4)</f>
        <v>0.41666666666666669</v>
      </c>
      <c r="N70" s="117" t="str">
        <f>IF(M70&lt;=base!E$5,"","Faux")</f>
        <v/>
      </c>
      <c r="O70" s="118">
        <f>IF(SUM(M70-base!E$5)&lt;0,0,SUM(M70-base!E$5))</f>
        <v>0</v>
      </c>
      <c r="P70" s="119"/>
      <c r="Q70" s="109"/>
      <c r="R70" s="120"/>
      <c r="S70" s="10">
        <f>L70*SUM(M67:M70)</f>
        <v>1.25</v>
      </c>
      <c r="T70" s="10">
        <f t="shared" si="13"/>
        <v>0</v>
      </c>
      <c r="U70" s="15"/>
      <c r="V70" s="4" t="str">
        <f>IF(travail!U70&lt;=base!E$8,"","Faux")</f>
        <v/>
      </c>
      <c r="W70" s="15"/>
      <c r="X70" s="4"/>
      <c r="AD70" s="12">
        <f>IF(SUM(MOD(K70-I70,1)-IF(K70&gt;I70,MAX(0,MIN(K70,base!E$14/24)-MAX(I70,7/24)),MAX(0,base!E$14/24-MAX(I70,7/24))+MAX(0,MIN(K70,base!E$14/24)-7/24)))&lt;0,0,SUM(MOD(K70-I70,1)-IF(K70&gt;I70,MAX(0,MIN(K70,base!E$14/24)-MAX(I70,7/24)),MAX(0,base!E$14/24-MAX(I70,7/24))+MAX(0,MIN(K70,base!E$14/24)-7/24))))</f>
        <v>0</v>
      </c>
      <c r="AE70" s="7"/>
      <c r="AF70" s="14">
        <f>M70*G70*1</f>
        <v>0</v>
      </c>
    </row>
    <row r="71" spans="1:32">
      <c r="A71" s="102" t="s">
        <v>3</v>
      </c>
      <c r="B71" s="110">
        <v>41342</v>
      </c>
      <c r="C71" s="111"/>
      <c r="D71" s="112"/>
      <c r="E71" s="111"/>
      <c r="F71" s="111"/>
      <c r="G71" s="111"/>
      <c r="H71" s="111">
        <v>1</v>
      </c>
      <c r="I71" s="113">
        <v>0.30208333333333331</v>
      </c>
      <c r="J71" s="114">
        <v>3.125E-2</v>
      </c>
      <c r="K71" s="115">
        <v>0.75</v>
      </c>
      <c r="L71" s="9">
        <f t="shared" si="12"/>
        <v>1</v>
      </c>
      <c r="M71" s="116">
        <f>K71-I71+IF(I71&gt;K71,1)-J71+(E71*base!E$4)+(D71*base!E$4)+(C71*base!E$4)+(F71*base!E$4)</f>
        <v>0.41666666666666669</v>
      </c>
      <c r="N71" s="117" t="str">
        <f>IF(M71&lt;=base!E$5,"","Faux")</f>
        <v/>
      </c>
      <c r="O71" s="118">
        <f>IF(SUM(M71-base!E$5)&lt;0,0,SUM(M71-base!E$5))</f>
        <v>0</v>
      </c>
      <c r="P71" s="119"/>
      <c r="Q71" s="109"/>
      <c r="R71" s="120"/>
      <c r="S71" s="10">
        <f>L71*SUM(M67:M71)</f>
        <v>1.6666666666666667</v>
      </c>
      <c r="T71" s="10">
        <f>IF(S71&gt;("36:00"*1),S71-("36:00"*1),0)-T70</f>
        <v>0.16666666666666674</v>
      </c>
      <c r="U71" s="15"/>
      <c r="V71" s="4" t="str">
        <f>IF(travail!U71&lt;=base!E$8,"","Faux")</f>
        <v/>
      </c>
      <c r="W71" s="15"/>
      <c r="X71" s="4"/>
      <c r="AD71" s="12">
        <f>IF(SUM(MOD(K71-I71,1)-IF(K71&gt;I71,MAX(0,MIN(K71,base!E$14/24)-MAX(I71,7/24)),MAX(0,base!E$14/24-MAX(I71,7/24))+MAX(0,MIN(K71,base!E$14/24)-7/24)))&lt;0,0,SUM(MOD(K71-I71,1)-IF(K71&gt;I71,MAX(0,MIN(K71,base!E$14/24)-MAX(I71,7/24)),MAX(0,base!E$14/24-MAX(I71,7/24))+MAX(0,MIN(K71,base!E$14/24)-7/24))))</f>
        <v>0</v>
      </c>
      <c r="AE71" s="7"/>
      <c r="AF71" s="14">
        <f>M71*G71*1</f>
        <v>0</v>
      </c>
    </row>
    <row r="72" spans="1:32">
      <c r="A72" s="102" t="s">
        <v>4</v>
      </c>
      <c r="B72" s="110">
        <v>41343</v>
      </c>
      <c r="C72" s="111"/>
      <c r="D72" s="112"/>
      <c r="E72" s="111"/>
      <c r="F72" s="111"/>
      <c r="G72" s="111"/>
      <c r="H72" s="111"/>
      <c r="I72" s="113"/>
      <c r="J72" s="114"/>
      <c r="K72" s="115"/>
      <c r="L72" s="9">
        <f t="shared" si="12"/>
        <v>0</v>
      </c>
      <c r="M72" s="116">
        <f>K72-I72+IF(I72&gt;K72,1)-J72+(E72*base!E$4)+(D72*base!E$4)+(C72*base!E$4)+(F72*base!E$4)</f>
        <v>0</v>
      </c>
      <c r="N72" s="117" t="str">
        <f>IF(M72&lt;=base!E$5,"","Faux")</f>
        <v/>
      </c>
      <c r="O72" s="118">
        <f>IF(SUM(M72-base!E$5)&lt;0,0,SUM(M72-base!E$5))</f>
        <v>0</v>
      </c>
      <c r="P72" s="119">
        <f t="shared" si="11"/>
        <v>0</v>
      </c>
      <c r="Q72" s="109" t="str">
        <f>IF(P72&lt;=base!E$3,"","Faux")</f>
        <v/>
      </c>
      <c r="R72" s="120">
        <f>IF(SUM(P72-base!E$3)&lt;0,0,SUM(P72-base!E$3))</f>
        <v>0</v>
      </c>
      <c r="S72" s="10">
        <f>L72*SUM(M67:M72)</f>
        <v>0</v>
      </c>
      <c r="T72" s="10">
        <f>IF(SUM(IF(S72&gt;("36:00"*1),S72-("36:00"*1),0)-T70-T71)&lt;0,0,SUM(IF(S72&gt;("36:00"*1),S72-("36:00"*1),0)-T70-T71))</f>
        <v>0</v>
      </c>
      <c r="U72" s="15"/>
      <c r="V72" s="4" t="str">
        <f>IF(travail!U72&lt;=base!E$8,"","Faux")</f>
        <v/>
      </c>
      <c r="W72" s="15"/>
      <c r="X72" s="4"/>
      <c r="AD72" s="12">
        <f>IF(SUM(MOD(K72-I72,1)-IF(K72&gt;I72,MAX(0,MIN(K72,base!E$14/24)-MAX(I72,7/24)),MAX(0,base!E$14/24-MAX(I72,7/24))+MAX(0,MIN(K72,base!E$14/24)-7/24)))&lt;0,0,SUM(MOD(K72-I72,1)-IF(K72&gt;I72,MAX(0,MIN(K72,base!E$14/24)-MAX(I72,7/24)),MAX(0,base!E$14/24-MAX(I72,7/24))+MAX(0,MIN(K72,base!E$14/24)-7/24))))</f>
        <v>0</v>
      </c>
      <c r="AE72" s="7"/>
      <c r="AF72" s="14"/>
    </row>
    <row r="73" spans="1:32">
      <c r="A73" s="102" t="s">
        <v>5</v>
      </c>
      <c r="B73" s="110">
        <v>41344</v>
      </c>
      <c r="C73" s="111"/>
      <c r="D73" s="112"/>
      <c r="E73" s="111"/>
      <c r="F73" s="111"/>
      <c r="G73" s="111"/>
      <c r="H73" s="111"/>
      <c r="I73" s="113"/>
      <c r="J73" s="114"/>
      <c r="K73" s="115"/>
      <c r="L73" s="9">
        <f t="shared" si="12"/>
        <v>0</v>
      </c>
      <c r="M73" s="116">
        <f>K73-I73+IF(I73&gt;K73,1)-J73+(E73*base!E$4)+(D73*base!E$4)+(C73*base!E$4)+(F73*base!E$4)</f>
        <v>0</v>
      </c>
      <c r="N73" s="117" t="str">
        <f>IF(M73&lt;=base!E$5,"","Faux")</f>
        <v/>
      </c>
      <c r="O73" s="118">
        <f>IF(SUM(M73-base!E$5)&lt;0,0,SUM(M73-base!E$5))</f>
        <v>0</v>
      </c>
      <c r="P73" s="119">
        <f t="shared" si="11"/>
        <v>0</v>
      </c>
      <c r="Q73" s="109" t="str">
        <f>IF(P73&lt;=base!E$3,"","Faux")</f>
        <v/>
      </c>
      <c r="R73" s="120">
        <f>IF(SUM(P73-base!E$3)&lt;0,0,SUM(P73-base!E$3))</f>
        <v>0</v>
      </c>
      <c r="S73" s="10">
        <f>L73*SUM(M67:M73)</f>
        <v>0</v>
      </c>
      <c r="T73" s="10">
        <f>IF(SUM(IF(S73&gt;("36:00"*1),S73-("36:00"*1),0)-T71-T72)&lt;0,0,SUM(IF(S73&gt;("36:00"*1),S73-("36:00"*1),0)-T71-T72))</f>
        <v>0</v>
      </c>
      <c r="U73" s="15">
        <f>SUM(M67:M73)</f>
        <v>1.6666666666666667</v>
      </c>
      <c r="V73" s="4" t="str">
        <f>IF(travail!U73&lt;=base!E$8,"","Faux")</f>
        <v/>
      </c>
      <c r="W73" s="11">
        <f>IF(SUM(U73-base!E$8)&lt;0,0,SUM(U73-base!E$8))</f>
        <v>0</v>
      </c>
      <c r="X73" s="15">
        <f>IF(base!E$7&lt;U73,U73-base!E$7,0)</f>
        <v>0.16666666666666674</v>
      </c>
      <c r="AD73" s="12">
        <f>IF(SUM(MOD(K73-I73,1)-IF(K73&gt;I73,MAX(0,MIN(K73,base!E$14/24)-MAX(I73,7/24)),MAX(0,base!E$14/24-MAX(I73,7/24))+MAX(0,MIN(K73,base!E$14/24)-7/24)))&lt;0,0,SUM(MOD(K73-I73,1)-IF(K73&gt;I73,MAX(0,MIN(K73,base!E$14/24)-MAX(I73,7/24)),MAX(0,base!E$14/24-MAX(I73,7/24))+MAX(0,MIN(K73,base!E$14/24)-7/24))))</f>
        <v>0</v>
      </c>
      <c r="AE73" s="13">
        <f>M73</f>
        <v>0</v>
      </c>
      <c r="AF73" s="14"/>
    </row>
    <row r="74" spans="1:32">
      <c r="A74" s="102" t="s">
        <v>6</v>
      </c>
      <c r="B74" s="110">
        <v>41345</v>
      </c>
      <c r="C74" s="111"/>
      <c r="D74" s="112"/>
      <c r="E74" s="111"/>
      <c r="F74" s="111"/>
      <c r="G74" s="111"/>
      <c r="H74" s="111">
        <v>1</v>
      </c>
      <c r="I74" s="113">
        <v>0.30208333333333331</v>
      </c>
      <c r="J74" s="114">
        <v>3.125E-2</v>
      </c>
      <c r="K74" s="115">
        <v>0.75</v>
      </c>
      <c r="L74" s="9">
        <f t="shared" si="12"/>
        <v>1</v>
      </c>
      <c r="M74" s="116">
        <f>K74-I74+IF(I74&gt;K74,1)-J74+(E74*base!E$4)+(D74*base!E$4)+(C74*base!E$4)+(F74*base!E$4)</f>
        <v>0.41666666666666669</v>
      </c>
      <c r="N74" s="117" t="str">
        <f>IF(M74&lt;=base!E$5,"","Faux")</f>
        <v/>
      </c>
      <c r="O74" s="118">
        <f>IF(SUM(M74-base!E$5)&lt;0,0,SUM(M74-base!E$5))</f>
        <v>0</v>
      </c>
      <c r="P74" s="119"/>
      <c r="Q74" s="109"/>
      <c r="R74" s="120"/>
      <c r="S74" s="15"/>
      <c r="T74" s="15"/>
      <c r="U74" s="15"/>
      <c r="V74" s="4" t="str">
        <f>IF(travail!U74&lt;=base!E$8,"","Faux")</f>
        <v/>
      </c>
      <c r="W74" s="15"/>
      <c r="X74" s="4"/>
      <c r="AD74" s="12">
        <f>IF(SUM(MOD(K74-I74,1)-IF(K74&gt;I74,MAX(0,MIN(K74,base!E$14/24)-MAX(I74,7/24)),MAX(0,base!E$14/24-MAX(I74,7/24))+MAX(0,MIN(K74,base!E$14/24)-7/24)))&lt;0,0,SUM(MOD(K74-I74,1)-IF(K74&gt;I74,MAX(0,MIN(K74,base!E$14/24)-MAX(I74,7/24)),MAX(0,base!E$14/24-MAX(I74,7/24))+MAX(0,MIN(K74,base!E$14/24)-7/24))))</f>
        <v>0</v>
      </c>
      <c r="AE74" s="7"/>
      <c r="AF74" s="14">
        <f>M74*G74*1</f>
        <v>0</v>
      </c>
    </row>
    <row r="75" spans="1:32">
      <c r="A75" s="102" t="s">
        <v>7</v>
      </c>
      <c r="B75" s="110">
        <v>41346</v>
      </c>
      <c r="C75" s="111"/>
      <c r="D75" s="112"/>
      <c r="E75" s="111"/>
      <c r="F75" s="111"/>
      <c r="G75" s="111"/>
      <c r="H75" s="111">
        <v>1</v>
      </c>
      <c r="I75" s="113">
        <v>0.30208333333333331</v>
      </c>
      <c r="J75" s="114">
        <v>3.125E-2</v>
      </c>
      <c r="K75" s="115">
        <v>0.75</v>
      </c>
      <c r="L75" s="9">
        <f t="shared" si="12"/>
        <v>1</v>
      </c>
      <c r="M75" s="116">
        <f>K75-I75+IF(I75&gt;K75,1)-J75+(E75*base!E$4)+(D75*base!E$4)+(C75*base!E$4)+(F75*base!E$4)</f>
        <v>0.41666666666666669</v>
      </c>
      <c r="N75" s="117" t="str">
        <f>IF(M75&lt;=base!E$5,"","Faux")</f>
        <v/>
      </c>
      <c r="O75" s="118">
        <f>IF(SUM(M75-base!E$5)&lt;0,0,SUM(M75-base!E$5))</f>
        <v>0</v>
      </c>
      <c r="P75" s="119"/>
      <c r="Q75" s="109"/>
      <c r="R75" s="120"/>
      <c r="S75" s="10">
        <f>L75*SUM(M74:M75)</f>
        <v>0.83333333333333337</v>
      </c>
      <c r="T75" s="10">
        <f t="shared" ref="T75:T77" si="14">IF(S75&gt;("36:00"*1),S75-("36:00"*1),0)-T74</f>
        <v>0</v>
      </c>
      <c r="U75" s="15"/>
      <c r="V75" s="4" t="str">
        <f>IF(travail!U75&lt;=base!E$8,"","Faux")</f>
        <v/>
      </c>
      <c r="W75" s="15"/>
      <c r="X75" s="4"/>
      <c r="AD75" s="12">
        <f>IF(SUM(MOD(K75-I75,1)-IF(K75&gt;I75,MAX(0,MIN(K75,base!E$14/24)-MAX(I75,7/24)),MAX(0,base!E$14/24-MAX(I75,7/24))+MAX(0,MIN(K75,base!E$14/24)-7/24)))&lt;0,0,SUM(MOD(K75-I75,1)-IF(K75&gt;I75,MAX(0,MIN(K75,base!E$14/24)-MAX(I75,7/24)),MAX(0,base!E$14/24-MAX(I75,7/24))+MAX(0,MIN(K75,base!E$14/24)-7/24))))</f>
        <v>0</v>
      </c>
      <c r="AE75" s="7"/>
      <c r="AF75" s="14">
        <f>M75*G75*1</f>
        <v>0</v>
      </c>
    </row>
    <row r="76" spans="1:32">
      <c r="A76" s="102" t="s">
        <v>8</v>
      </c>
      <c r="B76" s="110">
        <v>41347</v>
      </c>
      <c r="C76" s="111"/>
      <c r="D76" s="112"/>
      <c r="E76" s="111"/>
      <c r="F76" s="111"/>
      <c r="G76" s="111"/>
      <c r="H76" s="111"/>
      <c r="I76" s="113"/>
      <c r="J76" s="114"/>
      <c r="K76" s="115"/>
      <c r="L76" s="9">
        <f t="shared" si="12"/>
        <v>0</v>
      </c>
      <c r="M76" s="116">
        <f>K76-I76+IF(I76&gt;K76,1)-J76+(E76*base!E$4)+(D76*base!E$4)+(C76*base!E$4)+(F76*base!E$4)</f>
        <v>0</v>
      </c>
      <c r="N76" s="117" t="str">
        <f>IF(M76&lt;=base!E$5,"","Faux")</f>
        <v/>
      </c>
      <c r="O76" s="118">
        <f>IF(SUM(M76-base!E$5)&lt;0,0,SUM(M76-base!E$5))</f>
        <v>0</v>
      </c>
      <c r="P76" s="119">
        <f t="shared" si="11"/>
        <v>0</v>
      </c>
      <c r="Q76" s="109" t="str">
        <f>IF(P76&lt;=base!E$3,"","Faux")</f>
        <v/>
      </c>
      <c r="R76" s="120">
        <f>IF(SUM(P76-base!E$3)&lt;0,0,SUM(P76-base!E$3))</f>
        <v>0</v>
      </c>
      <c r="S76" s="10">
        <f>L76*SUM(M74:M76)</f>
        <v>0</v>
      </c>
      <c r="T76" s="10">
        <f t="shared" si="14"/>
        <v>0</v>
      </c>
      <c r="U76" s="15"/>
      <c r="V76" s="4" t="str">
        <f>IF(travail!U76&lt;=base!E$8,"","Faux")</f>
        <v/>
      </c>
      <c r="W76" s="15"/>
      <c r="X76" s="4"/>
      <c r="AD76" s="12">
        <f>IF(SUM(MOD(K76-I76,1)-IF(K76&gt;I76,MAX(0,MIN(K76,base!E$14/24)-MAX(I76,7/24)),MAX(0,base!E$14/24-MAX(I76,7/24))+MAX(0,MIN(K76,base!E$14/24)-7/24)))&lt;0,0,SUM(MOD(K76-I76,1)-IF(K76&gt;I76,MAX(0,MIN(K76,base!E$14/24)-MAX(I76,7/24)),MAX(0,base!E$14/24-MAX(I76,7/24))+MAX(0,MIN(K76,base!E$14/24)-7/24))))</f>
        <v>0</v>
      </c>
      <c r="AE76" s="7"/>
      <c r="AF76" s="14">
        <f>M76*G76*1</f>
        <v>0</v>
      </c>
    </row>
    <row r="77" spans="1:32">
      <c r="A77" s="102" t="s">
        <v>9</v>
      </c>
      <c r="B77" s="110">
        <v>41348</v>
      </c>
      <c r="C77" s="111"/>
      <c r="D77" s="112"/>
      <c r="E77" s="111"/>
      <c r="F77" s="111"/>
      <c r="G77" s="111"/>
      <c r="H77" s="111"/>
      <c r="I77" s="113">
        <v>0.30208333333333331</v>
      </c>
      <c r="J77" s="114">
        <v>3.125E-2</v>
      </c>
      <c r="K77" s="115">
        <v>0.75</v>
      </c>
      <c r="L77" s="9">
        <f t="shared" si="12"/>
        <v>0</v>
      </c>
      <c r="M77" s="116">
        <f>K77-I77+IF(I77&gt;K77,1)-J77+(E77*base!E$4)+(D77*base!E$4)+(C77*base!E$4)+(F77*base!E$4)</f>
        <v>0.41666666666666669</v>
      </c>
      <c r="N77" s="117" t="str">
        <f>IF(M77&lt;=base!E$5,"","Faux")</f>
        <v/>
      </c>
      <c r="O77" s="118">
        <f>IF(SUM(M77-base!E$5)&lt;0,0,SUM(M77-base!E$5))</f>
        <v>0</v>
      </c>
      <c r="P77" s="119"/>
      <c r="Q77" s="109"/>
      <c r="R77" s="120"/>
      <c r="S77" s="10">
        <f>L77*SUM(M74:M77)</f>
        <v>0</v>
      </c>
      <c r="T77" s="10">
        <f t="shared" si="14"/>
        <v>0</v>
      </c>
      <c r="U77" s="15"/>
      <c r="V77" s="4" t="str">
        <f>IF(travail!U77&lt;=base!E$8,"","Faux")</f>
        <v/>
      </c>
      <c r="W77" s="15"/>
      <c r="X77" s="4"/>
      <c r="AD77" s="12">
        <f>IF(SUM(MOD(K77-I77,1)-IF(K77&gt;I77,MAX(0,MIN(K77,base!E$14/24)-MAX(I77,7/24)),MAX(0,base!E$14/24-MAX(I77,7/24))+MAX(0,MIN(K77,base!E$14/24)-7/24)))&lt;0,0,SUM(MOD(K77-I77,1)-IF(K77&gt;I77,MAX(0,MIN(K77,base!E$14/24)-MAX(I77,7/24)),MAX(0,base!E$14/24-MAX(I77,7/24))+MAX(0,MIN(K77,base!E$14/24)-7/24))))</f>
        <v>0</v>
      </c>
      <c r="AE77" s="7"/>
      <c r="AF77" s="14">
        <f>M77*G77*1</f>
        <v>0</v>
      </c>
    </row>
    <row r="78" spans="1:32">
      <c r="A78" s="102" t="s">
        <v>3</v>
      </c>
      <c r="B78" s="110">
        <v>41349</v>
      </c>
      <c r="C78" s="111"/>
      <c r="D78" s="112"/>
      <c r="E78" s="111"/>
      <c r="F78" s="111"/>
      <c r="G78" s="111"/>
      <c r="H78" s="111">
        <v>1</v>
      </c>
      <c r="I78" s="113">
        <v>0.30208333333333331</v>
      </c>
      <c r="J78" s="114">
        <v>3.125E-2</v>
      </c>
      <c r="K78" s="115">
        <v>0.75</v>
      </c>
      <c r="L78" s="9">
        <f t="shared" si="12"/>
        <v>1</v>
      </c>
      <c r="M78" s="116">
        <f>K78-I78+IF(I78&gt;K78,1)-J78+(E78*base!E$4)+(D78*base!E$4)+(C78*base!E$4)+(F78*base!E$4)</f>
        <v>0.41666666666666669</v>
      </c>
      <c r="N78" s="117" t="str">
        <f>IF(M78&lt;=base!E$5,"","Faux")</f>
        <v/>
      </c>
      <c r="O78" s="118">
        <f>IF(SUM(M78-base!E$5)&lt;0,0,SUM(M78-base!E$5))</f>
        <v>0</v>
      </c>
      <c r="P78" s="119"/>
      <c r="Q78" s="109"/>
      <c r="R78" s="120"/>
      <c r="S78" s="10">
        <f>L78*SUM(M74:M78)</f>
        <v>1.6666666666666667</v>
      </c>
      <c r="T78" s="10">
        <f>IF(S78&gt;("36:00"*1),S78-("36:00"*1),0)-T77</f>
        <v>0.16666666666666674</v>
      </c>
      <c r="U78" s="15"/>
      <c r="V78" s="4" t="str">
        <f>IF(travail!U78&lt;=base!E$8,"","Faux")</f>
        <v/>
      </c>
      <c r="W78" s="15"/>
      <c r="X78" s="4"/>
      <c r="AD78" s="12">
        <f>IF(SUM(MOD(K78-I78,1)-IF(K78&gt;I78,MAX(0,MIN(K78,base!E$14/24)-MAX(I78,7/24)),MAX(0,base!E$14/24-MAX(I78,7/24))+MAX(0,MIN(K78,base!E$14/24)-7/24)))&lt;0,0,SUM(MOD(K78-I78,1)-IF(K78&gt;I78,MAX(0,MIN(K78,base!E$14/24)-MAX(I78,7/24)),MAX(0,base!E$14/24-MAX(I78,7/24))+MAX(0,MIN(K78,base!E$14/24)-7/24))))</f>
        <v>0</v>
      </c>
      <c r="AE78" s="7"/>
      <c r="AF78" s="14">
        <f>M78*G78*1</f>
        <v>0</v>
      </c>
    </row>
    <row r="79" spans="1:32">
      <c r="A79" s="102" t="s">
        <v>4</v>
      </c>
      <c r="B79" s="110">
        <v>41350</v>
      </c>
      <c r="C79" s="111"/>
      <c r="D79" s="112"/>
      <c r="E79" s="111"/>
      <c r="F79" s="111"/>
      <c r="G79" s="111"/>
      <c r="H79" s="111"/>
      <c r="I79" s="113"/>
      <c r="J79" s="114"/>
      <c r="K79" s="115"/>
      <c r="L79" s="9">
        <f t="shared" si="12"/>
        <v>0</v>
      </c>
      <c r="M79" s="116">
        <f>K79-I79+IF(I79&gt;K79,1)-J79+(E79*base!E$4)+(D79*base!E$4)+(C79*base!E$4)+(F79*base!E$4)</f>
        <v>0</v>
      </c>
      <c r="N79" s="117" t="str">
        <f>IF(M79&lt;=base!E$5,"","Faux")</f>
        <v/>
      </c>
      <c r="O79" s="118">
        <f>IF(SUM(M79-base!E$5)&lt;0,0,SUM(M79-base!E$5))</f>
        <v>0</v>
      </c>
      <c r="P79" s="119">
        <f t="shared" si="11"/>
        <v>0</v>
      </c>
      <c r="Q79" s="109" t="str">
        <f>IF(P79&lt;=base!E$3,"","Faux")</f>
        <v/>
      </c>
      <c r="R79" s="120">
        <f>IF(SUM(P79-base!E$3)&lt;0,0,SUM(P79-base!E$3))</f>
        <v>0</v>
      </c>
      <c r="S79" s="10">
        <f>L79*SUM(M74:M79)</f>
        <v>0</v>
      </c>
      <c r="T79" s="10">
        <f>IF(SUM(IF(S79&gt;("36:00"*1),S79-("36:00"*1),0)-T77-T78)&lt;0,0,SUM(IF(S79&gt;("36:00"*1),S79-("36:00"*1),0)-T77-T78))</f>
        <v>0</v>
      </c>
      <c r="U79" s="15"/>
      <c r="V79" s="4" t="str">
        <f>IF(travail!U79&lt;=base!E$8,"","Faux")</f>
        <v/>
      </c>
      <c r="W79" s="15"/>
      <c r="X79" s="4"/>
      <c r="AD79" s="12">
        <f>IF(SUM(MOD(K79-I79,1)-IF(K79&gt;I79,MAX(0,MIN(K79,base!E$14/24)-MAX(I79,7/24)),MAX(0,base!E$14/24-MAX(I79,7/24))+MAX(0,MIN(K79,base!E$14/24)-7/24)))&lt;0,0,SUM(MOD(K79-I79,1)-IF(K79&gt;I79,MAX(0,MIN(K79,base!E$14/24)-MAX(I79,7/24)),MAX(0,base!E$14/24-MAX(I79,7/24))+MAX(0,MIN(K79,base!E$14/24)-7/24))))</f>
        <v>0</v>
      </c>
      <c r="AE79" s="7"/>
      <c r="AF79" s="14"/>
    </row>
    <row r="80" spans="1:32">
      <c r="A80" s="102" t="s">
        <v>5</v>
      </c>
      <c r="B80" s="110">
        <v>41351</v>
      </c>
      <c r="C80" s="111"/>
      <c r="D80" s="112"/>
      <c r="E80" s="111"/>
      <c r="F80" s="111"/>
      <c r="G80" s="111"/>
      <c r="H80" s="111"/>
      <c r="I80" s="113"/>
      <c r="J80" s="114"/>
      <c r="K80" s="115"/>
      <c r="L80" s="9">
        <f t="shared" si="12"/>
        <v>0</v>
      </c>
      <c r="M80" s="116">
        <f>K80-I80+IF(I80&gt;K80,1)-J80+(E80*base!E$4)+(D80*base!E$4)+(C80*base!E$4)+(F80*base!E$4)</f>
        <v>0</v>
      </c>
      <c r="N80" s="117" t="str">
        <f>IF(M80&lt;=base!E$5,"","Faux")</f>
        <v/>
      </c>
      <c r="O80" s="118">
        <f>IF(SUM(M80-base!E$5)&lt;0,0,SUM(M80-base!E$5))</f>
        <v>0</v>
      </c>
      <c r="P80" s="119">
        <f t="shared" si="11"/>
        <v>0</v>
      </c>
      <c r="Q80" s="109" t="str">
        <f>IF(P80&lt;=base!E$3,"","Faux")</f>
        <v/>
      </c>
      <c r="R80" s="120">
        <f>IF(SUM(P80-base!E$3)&lt;0,0,SUM(P80-base!E$3))</f>
        <v>0</v>
      </c>
      <c r="S80" s="10">
        <f>L80*SUM(M74:M80)</f>
        <v>0</v>
      </c>
      <c r="T80" s="10">
        <f>IF(SUM(IF(S80&gt;("36:00"*1),S80-("36:00"*1),0)-T78-T79)&lt;0,0,SUM(IF(S80&gt;("36:00"*1),S80-("36:00"*1),0)-T78-T79))</f>
        <v>0</v>
      </c>
      <c r="U80" s="15">
        <f>SUM(M74:M80)</f>
        <v>1.6666666666666667</v>
      </c>
      <c r="V80" s="4" t="str">
        <f>IF(travail!U80&lt;=base!E$8,"","Faux")</f>
        <v/>
      </c>
      <c r="W80" s="11">
        <f>IF(SUM(U80-base!E$8)&lt;0,0,SUM(U80-base!E$8))</f>
        <v>0</v>
      </c>
      <c r="X80" s="15">
        <f>IF(base!E$7&lt;U80,U80-base!E$7,0)</f>
        <v>0.16666666666666674</v>
      </c>
      <c r="AD80" s="12">
        <f>IF(SUM(MOD(K80-I80,1)-IF(K80&gt;I80,MAX(0,MIN(K80,base!E$14/24)-MAX(I80,7/24)),MAX(0,base!E$14/24-MAX(I80,7/24))+MAX(0,MIN(K80,base!E$14/24)-7/24)))&lt;0,0,SUM(MOD(K80-I80,1)-IF(K80&gt;I80,MAX(0,MIN(K80,base!E$14/24)-MAX(I80,7/24)),MAX(0,base!E$14/24-MAX(I80,7/24))+MAX(0,MIN(K80,base!E$14/24)-7/24))))</f>
        <v>0</v>
      </c>
      <c r="AE80" s="13">
        <f>M80</f>
        <v>0</v>
      </c>
      <c r="AF80" s="14"/>
    </row>
    <row r="81" spans="1:32">
      <c r="A81" s="102" t="s">
        <v>6</v>
      </c>
      <c r="B81" s="110">
        <v>41352</v>
      </c>
      <c r="C81" s="111"/>
      <c r="D81" s="112"/>
      <c r="E81" s="111"/>
      <c r="F81" s="111"/>
      <c r="G81" s="111"/>
      <c r="H81" s="111">
        <v>1</v>
      </c>
      <c r="I81" s="113">
        <v>0.30208333333333331</v>
      </c>
      <c r="J81" s="114">
        <v>3.125E-2</v>
      </c>
      <c r="K81" s="115">
        <v>0.75</v>
      </c>
      <c r="L81" s="9">
        <f t="shared" si="12"/>
        <v>1</v>
      </c>
      <c r="M81" s="116">
        <f>K81-I81+IF(I81&gt;K81,1)-J81+(E81*base!E$4)+(D81*base!E$4)+(C81*base!E$4)+(F81*base!E$4)</f>
        <v>0.41666666666666669</v>
      </c>
      <c r="N81" s="117" t="str">
        <f>IF(M81&lt;=base!E$5,"","Faux")</f>
        <v/>
      </c>
      <c r="O81" s="118">
        <f>IF(SUM(M81-base!E$5)&lt;0,0,SUM(M81-base!E$5))</f>
        <v>0</v>
      </c>
      <c r="P81" s="119"/>
      <c r="Q81" s="109"/>
      <c r="R81" s="120"/>
      <c r="S81" s="15"/>
      <c r="T81" s="15"/>
      <c r="U81" s="15"/>
      <c r="V81" s="4" t="str">
        <f>IF(travail!U81&lt;=base!E$8,"","Faux")</f>
        <v/>
      </c>
      <c r="W81" s="15"/>
      <c r="X81" s="4"/>
      <c r="AD81" s="12">
        <f>IF(SUM(MOD(K81-I81,1)-IF(K81&gt;I81,MAX(0,MIN(K81,base!E$14/24)-MAX(I81,7/24)),MAX(0,base!E$14/24-MAX(I81,7/24))+MAX(0,MIN(K81,base!E$14/24)-7/24)))&lt;0,0,SUM(MOD(K81-I81,1)-IF(K81&gt;I81,MAX(0,MIN(K81,base!E$14/24)-MAX(I81,7/24)),MAX(0,base!E$14/24-MAX(I81,7/24))+MAX(0,MIN(K81,base!E$14/24)-7/24))))</f>
        <v>0</v>
      </c>
      <c r="AE81" s="7"/>
      <c r="AF81" s="14">
        <f>M81*G81*1</f>
        <v>0</v>
      </c>
    </row>
    <row r="82" spans="1:32">
      <c r="A82" s="102" t="s">
        <v>7</v>
      </c>
      <c r="B82" s="110">
        <v>41353</v>
      </c>
      <c r="C82" s="111"/>
      <c r="D82" s="112"/>
      <c r="E82" s="111"/>
      <c r="F82" s="111"/>
      <c r="G82" s="111"/>
      <c r="H82" s="111">
        <v>1</v>
      </c>
      <c r="I82" s="113">
        <v>0.30208333333333331</v>
      </c>
      <c r="J82" s="114">
        <v>3.125E-2</v>
      </c>
      <c r="K82" s="115">
        <v>0.75</v>
      </c>
      <c r="L82" s="9">
        <f t="shared" si="12"/>
        <v>1</v>
      </c>
      <c r="M82" s="116">
        <f>K82-I82+IF(I82&gt;K82,1)-J82+(E82*base!E$4)+(D82*base!E$4)+(C82*base!E$4)+(F82*base!E$4)</f>
        <v>0.41666666666666669</v>
      </c>
      <c r="N82" s="117" t="str">
        <f>IF(M82&lt;=base!E$5,"","Faux")</f>
        <v/>
      </c>
      <c r="O82" s="118">
        <f>IF(SUM(M82-base!E$5)&lt;0,0,SUM(M82-base!E$5))</f>
        <v>0</v>
      </c>
      <c r="P82" s="119"/>
      <c r="Q82" s="109"/>
      <c r="R82" s="120"/>
      <c r="S82" s="10">
        <f>L82*SUM(M81:M82)</f>
        <v>0.83333333333333337</v>
      </c>
      <c r="T82" s="10">
        <f t="shared" ref="T82:T84" si="15">IF(S82&gt;("36:00"*1),S82-("36:00"*1),0)-T81</f>
        <v>0</v>
      </c>
      <c r="U82" s="15"/>
      <c r="V82" s="4" t="str">
        <f>IF(travail!U82&lt;=base!E$8,"","Faux")</f>
        <v/>
      </c>
      <c r="W82" s="15"/>
      <c r="X82" s="4"/>
      <c r="AD82" s="12">
        <f>IF(SUM(MOD(K82-I82,1)-IF(K82&gt;I82,MAX(0,MIN(K82,base!E$14/24)-MAX(I82,7/24)),MAX(0,base!E$14/24-MAX(I82,7/24))+MAX(0,MIN(K82,base!E$14/24)-7/24)))&lt;0,0,SUM(MOD(K82-I82,1)-IF(K82&gt;I82,MAX(0,MIN(K82,base!E$14/24)-MAX(I82,7/24)),MAX(0,base!E$14/24-MAX(I82,7/24))+MAX(0,MIN(K82,base!E$14/24)-7/24))))</f>
        <v>0</v>
      </c>
      <c r="AE82" s="7"/>
      <c r="AF82" s="14">
        <f>M82*G82*1</f>
        <v>0</v>
      </c>
    </row>
    <row r="83" spans="1:32">
      <c r="A83" s="102" t="s">
        <v>8</v>
      </c>
      <c r="B83" s="110">
        <v>41354</v>
      </c>
      <c r="C83" s="111"/>
      <c r="D83" s="112"/>
      <c r="E83" s="111"/>
      <c r="F83" s="111"/>
      <c r="G83" s="111"/>
      <c r="H83" s="111"/>
      <c r="I83" s="113"/>
      <c r="J83" s="114"/>
      <c r="K83" s="115"/>
      <c r="L83" s="9">
        <f t="shared" si="12"/>
        <v>0</v>
      </c>
      <c r="M83" s="116">
        <f>K83-I83+IF(I83&gt;K83,1)-J83+(E83*base!E$4)+(D83*base!E$4)+(C83*base!E$4)+(F83*base!E$4)</f>
        <v>0</v>
      </c>
      <c r="N83" s="117" t="str">
        <f>IF(M83&lt;=base!E$5,"","Faux")</f>
        <v/>
      </c>
      <c r="O83" s="118">
        <f>IF(SUM(M83-base!E$5)&lt;0,0,SUM(M83-base!E$5))</f>
        <v>0</v>
      </c>
      <c r="P83" s="119">
        <f t="shared" si="11"/>
        <v>0</v>
      </c>
      <c r="Q83" s="109" t="str">
        <f>IF(P83&lt;=base!E$3,"","Faux")</f>
        <v/>
      </c>
      <c r="R83" s="120">
        <f>IF(SUM(P83-base!E$3)&lt;0,0,SUM(P83-base!E$3))</f>
        <v>0</v>
      </c>
      <c r="S83" s="10">
        <f>L83*SUM(M81:M83)</f>
        <v>0</v>
      </c>
      <c r="T83" s="10">
        <f t="shared" si="15"/>
        <v>0</v>
      </c>
      <c r="U83" s="15"/>
      <c r="V83" s="4" t="str">
        <f>IF(travail!U83&lt;=base!E$8,"","Faux")</f>
        <v/>
      </c>
      <c r="W83" s="15"/>
      <c r="X83" s="4"/>
      <c r="AD83" s="12">
        <f>IF(SUM(MOD(K83-I83,1)-IF(K83&gt;I83,MAX(0,MIN(K83,base!E$14/24)-MAX(I83,7/24)),MAX(0,base!E$14/24-MAX(I83,7/24))+MAX(0,MIN(K83,base!E$14/24)-7/24)))&lt;0,0,SUM(MOD(K83-I83,1)-IF(K83&gt;I83,MAX(0,MIN(K83,base!E$14/24)-MAX(I83,7/24)),MAX(0,base!E$14/24-MAX(I83,7/24))+MAX(0,MIN(K83,base!E$14/24)-7/24))))</f>
        <v>0</v>
      </c>
      <c r="AE83" s="7"/>
      <c r="AF83" s="14">
        <f>M83*G83*1</f>
        <v>0</v>
      </c>
    </row>
    <row r="84" spans="1:32">
      <c r="A84" s="102" t="s">
        <v>9</v>
      </c>
      <c r="B84" s="110">
        <v>41355</v>
      </c>
      <c r="C84" s="111"/>
      <c r="D84" s="112"/>
      <c r="E84" s="111"/>
      <c r="F84" s="111"/>
      <c r="G84" s="111"/>
      <c r="H84" s="111">
        <v>1</v>
      </c>
      <c r="I84" s="113">
        <v>0.30208333333333331</v>
      </c>
      <c r="J84" s="114">
        <v>3.125E-2</v>
      </c>
      <c r="K84" s="115">
        <v>0.75</v>
      </c>
      <c r="L84" s="9">
        <f t="shared" si="12"/>
        <v>1</v>
      </c>
      <c r="M84" s="116">
        <f>K84-I84+IF(I84&gt;K84,1)-J84+(E84*base!E$4)+(D84*base!E$4)+(C84*base!E$4)+(F84*base!E$4)</f>
        <v>0.41666666666666669</v>
      </c>
      <c r="N84" s="117" t="str">
        <f>IF(M84&lt;=base!E$5,"","Faux")</f>
        <v/>
      </c>
      <c r="O84" s="118">
        <f>IF(SUM(M84-base!E$5)&lt;0,0,SUM(M84-base!E$5))</f>
        <v>0</v>
      </c>
      <c r="P84" s="119"/>
      <c r="Q84" s="109"/>
      <c r="R84" s="120"/>
      <c r="S84" s="10">
        <f>L84*SUM(M81:M84)</f>
        <v>1.25</v>
      </c>
      <c r="T84" s="10">
        <f t="shared" si="15"/>
        <v>0</v>
      </c>
      <c r="U84" s="15"/>
      <c r="V84" s="4" t="str">
        <f>IF(travail!U84&lt;=base!E$8,"","Faux")</f>
        <v/>
      </c>
      <c r="W84" s="15"/>
      <c r="X84" s="4"/>
      <c r="AD84" s="12">
        <f>IF(SUM(MOD(K84-I84,1)-IF(K84&gt;I84,MAX(0,MIN(K84,base!E$14/24)-MAX(I84,7/24)),MAX(0,base!E$14/24-MAX(I84,7/24))+MAX(0,MIN(K84,base!E$14/24)-7/24)))&lt;0,0,SUM(MOD(K84-I84,1)-IF(K84&gt;I84,MAX(0,MIN(K84,base!E$14/24)-MAX(I84,7/24)),MAX(0,base!E$14/24-MAX(I84,7/24))+MAX(0,MIN(K84,base!E$14/24)-7/24))))</f>
        <v>0</v>
      </c>
      <c r="AE84" s="7"/>
      <c r="AF84" s="14">
        <f>M84*G84*1</f>
        <v>0</v>
      </c>
    </row>
    <row r="85" spans="1:32">
      <c r="A85" s="102" t="s">
        <v>3</v>
      </c>
      <c r="B85" s="110">
        <v>41356</v>
      </c>
      <c r="C85" s="111"/>
      <c r="D85" s="112"/>
      <c r="E85" s="111"/>
      <c r="F85" s="111"/>
      <c r="G85" s="111"/>
      <c r="H85" s="111">
        <v>1</v>
      </c>
      <c r="I85" s="113">
        <v>0.30208333333333331</v>
      </c>
      <c r="J85" s="114">
        <v>3.125E-2</v>
      </c>
      <c r="K85" s="115">
        <v>0.75</v>
      </c>
      <c r="L85" s="9">
        <f t="shared" si="12"/>
        <v>1</v>
      </c>
      <c r="M85" s="116">
        <f>K85-I85+IF(I85&gt;K85,1)-J85+(E85*base!E$4)+(D85*base!E$4)+(C85*base!E$4)+(F85*base!E$4)</f>
        <v>0.41666666666666669</v>
      </c>
      <c r="N85" s="117" t="str">
        <f>IF(M85&lt;=base!E$5,"","Faux")</f>
        <v/>
      </c>
      <c r="O85" s="118">
        <f>IF(SUM(M85-base!E$5)&lt;0,0,SUM(M85-base!E$5))</f>
        <v>0</v>
      </c>
      <c r="P85" s="119"/>
      <c r="Q85" s="109"/>
      <c r="R85" s="120"/>
      <c r="S85" s="10">
        <f>L85*SUM(M81:M85)</f>
        <v>1.6666666666666667</v>
      </c>
      <c r="T85" s="10">
        <f>IF(S85&gt;("36:00"*1),S85-("36:00"*1),0)-T84</f>
        <v>0.16666666666666674</v>
      </c>
      <c r="U85" s="15"/>
      <c r="V85" s="4" t="str">
        <f>IF(travail!U85&lt;=base!E$8,"","Faux")</f>
        <v/>
      </c>
      <c r="W85" s="15"/>
      <c r="X85" s="4"/>
      <c r="AD85" s="12">
        <f>IF(SUM(MOD(K85-I85,1)-IF(K85&gt;I85,MAX(0,MIN(K85,base!E$14/24)-MAX(I85,7/24)),MAX(0,base!E$14/24-MAX(I85,7/24))+MAX(0,MIN(K85,base!E$14/24)-7/24)))&lt;0,0,SUM(MOD(K85-I85,1)-IF(K85&gt;I85,MAX(0,MIN(K85,base!E$14/24)-MAX(I85,7/24)),MAX(0,base!E$14/24-MAX(I85,7/24))+MAX(0,MIN(K85,base!E$14/24)-7/24))))</f>
        <v>0</v>
      </c>
      <c r="AE85" s="7"/>
      <c r="AF85" s="14">
        <f>M85*G85*1</f>
        <v>0</v>
      </c>
    </row>
    <row r="86" spans="1:32">
      <c r="A86" s="102" t="s">
        <v>4</v>
      </c>
      <c r="B86" s="110">
        <v>41357</v>
      </c>
      <c r="C86" s="111"/>
      <c r="D86" s="112"/>
      <c r="E86" s="111"/>
      <c r="F86" s="111"/>
      <c r="G86" s="111"/>
      <c r="H86" s="111"/>
      <c r="I86" s="113"/>
      <c r="J86" s="114"/>
      <c r="K86" s="115"/>
      <c r="L86" s="9">
        <f t="shared" si="12"/>
        <v>0</v>
      </c>
      <c r="M86" s="116">
        <f>K86-I86+IF(I86&gt;K86,1)-J86+(E86*base!E$4)+(D86*base!E$4)+(C86*base!E$4)+(F86*base!E$4)</f>
        <v>0</v>
      </c>
      <c r="N86" s="117" t="str">
        <f>IF(M86&lt;=base!E$5,"","Faux")</f>
        <v/>
      </c>
      <c r="O86" s="118">
        <f>IF(SUM(M86-base!E$5)&lt;0,0,SUM(M86-base!E$5))</f>
        <v>0</v>
      </c>
      <c r="P86" s="119">
        <f t="shared" si="11"/>
        <v>0</v>
      </c>
      <c r="Q86" s="109" t="str">
        <f>IF(P86&lt;=base!E$3,"","Faux")</f>
        <v/>
      </c>
      <c r="R86" s="120">
        <f>IF(SUM(P86-base!E$3)&lt;0,0,SUM(P86-base!E$3))</f>
        <v>0</v>
      </c>
      <c r="S86" s="10">
        <f>L86*SUM(M81:M86)</f>
        <v>0</v>
      </c>
      <c r="T86" s="10">
        <f>IF(SUM(IF(S86&gt;("36:00"*1),S86-("36:00"*1),0)-T84-T85)&lt;0,0,SUM(IF(S86&gt;("36:00"*1),S86-("36:00"*1),0)-T84-T85))</f>
        <v>0</v>
      </c>
      <c r="U86" s="15"/>
      <c r="V86" s="4" t="str">
        <f>IF(travail!U86&lt;=base!E$8,"","Faux")</f>
        <v/>
      </c>
      <c r="W86" s="15"/>
      <c r="X86" s="4"/>
      <c r="AD86" s="12">
        <f>IF(SUM(MOD(K86-I86,1)-IF(K86&gt;I86,MAX(0,MIN(K86,base!E$14/24)-MAX(I86,7/24)),MAX(0,base!E$14/24-MAX(I86,7/24))+MAX(0,MIN(K86,base!E$14/24)-7/24)))&lt;0,0,SUM(MOD(K86-I86,1)-IF(K86&gt;I86,MAX(0,MIN(K86,base!E$14/24)-MAX(I86,7/24)),MAX(0,base!E$14/24-MAX(I86,7/24))+MAX(0,MIN(K86,base!E$14/24)-7/24))))</f>
        <v>0</v>
      </c>
      <c r="AE86" s="7"/>
      <c r="AF86" s="14"/>
    </row>
    <row r="87" spans="1:32">
      <c r="A87" s="102" t="s">
        <v>5</v>
      </c>
      <c r="B87" s="110">
        <v>41358</v>
      </c>
      <c r="C87" s="111"/>
      <c r="D87" s="112"/>
      <c r="E87" s="111"/>
      <c r="F87" s="111"/>
      <c r="G87" s="111"/>
      <c r="H87" s="111"/>
      <c r="I87" s="113"/>
      <c r="J87" s="114"/>
      <c r="K87" s="115"/>
      <c r="L87" s="9">
        <f t="shared" si="12"/>
        <v>0</v>
      </c>
      <c r="M87" s="116">
        <f>K87-I87+IF(I87&gt;K87,1)-J87+(E87*base!E$4)+(D87*base!E$4)+(C87*base!E$4)+(F87*base!E$4)</f>
        <v>0</v>
      </c>
      <c r="N87" s="117" t="str">
        <f>IF(M87&lt;=base!E$5,"","Faux")</f>
        <v/>
      </c>
      <c r="O87" s="118">
        <f>IF(SUM(M87-base!E$5)&lt;0,0,SUM(M87-base!E$5))</f>
        <v>0</v>
      </c>
      <c r="P87" s="119">
        <f t="shared" si="11"/>
        <v>0</v>
      </c>
      <c r="Q87" s="109" t="str">
        <f>IF(P87&lt;=base!E$3,"","Faux")</f>
        <v/>
      </c>
      <c r="R87" s="120">
        <f>IF(SUM(P87-base!E$3)&lt;0,0,SUM(P87-base!E$3))</f>
        <v>0</v>
      </c>
      <c r="S87" s="10">
        <f>L87*SUM(M81:M87)</f>
        <v>0</v>
      </c>
      <c r="T87" s="10">
        <f>IF(SUM(IF(S87&gt;("36:00"*1),S87-("36:00"*1),0)-T85-T86)&lt;0,0,SUM(IF(S87&gt;("36:00"*1),S87-("36:00"*1),0)-T85-T86))</f>
        <v>0</v>
      </c>
      <c r="U87" s="15">
        <f>SUM(M81:M87)</f>
        <v>1.6666666666666667</v>
      </c>
      <c r="V87" s="4" t="str">
        <f>IF(travail!U87&lt;=base!E$8,"","Faux")</f>
        <v/>
      </c>
      <c r="W87" s="11">
        <f>IF(SUM(U87-base!E$8)&lt;0,0,SUM(U87-base!E$8))</f>
        <v>0</v>
      </c>
      <c r="X87" s="15">
        <f>IF(base!E$7&lt;U87,U87-base!E$7,0)</f>
        <v>0.16666666666666674</v>
      </c>
      <c r="AD87" s="12">
        <f>IF(SUM(MOD(K87-I87,1)-IF(K87&gt;I87,MAX(0,MIN(K87,base!E$14/24)-MAX(I87,7/24)),MAX(0,base!E$14/24-MAX(I87,7/24))+MAX(0,MIN(K87,base!E$14/24)-7/24)))&lt;0,0,SUM(MOD(K87-I87,1)-IF(K87&gt;I87,MAX(0,MIN(K87,base!E$14/24)-MAX(I87,7/24)),MAX(0,base!E$14/24-MAX(I87,7/24))+MAX(0,MIN(K87,base!E$14/24)-7/24))))</f>
        <v>0</v>
      </c>
      <c r="AE87" s="13">
        <f>M87</f>
        <v>0</v>
      </c>
      <c r="AF87" s="14"/>
    </row>
    <row r="88" spans="1:32">
      <c r="A88" s="102" t="s">
        <v>6</v>
      </c>
      <c r="B88" s="110">
        <v>41359</v>
      </c>
      <c r="C88" s="111"/>
      <c r="D88" s="112"/>
      <c r="E88" s="111"/>
      <c r="F88" s="111"/>
      <c r="G88" s="111"/>
      <c r="H88" s="111">
        <v>1</v>
      </c>
      <c r="I88" s="113">
        <v>0.30208333333333331</v>
      </c>
      <c r="J88" s="114">
        <v>3.125E-2</v>
      </c>
      <c r="K88" s="115">
        <v>0.75</v>
      </c>
      <c r="L88" s="9">
        <f t="shared" si="12"/>
        <v>1</v>
      </c>
      <c r="M88" s="116">
        <f>K88-I88+IF(I88&gt;K88,1)-J88+(E88*base!E$4)+(D88*base!E$4)+(C88*base!E$4)+(F88*base!E$4)</f>
        <v>0.41666666666666669</v>
      </c>
      <c r="N88" s="117" t="str">
        <f>IF(M88&lt;=base!E$5,"","Faux")</f>
        <v/>
      </c>
      <c r="O88" s="118">
        <f>IF(SUM(M88-base!E$5)&lt;0,0,SUM(M88-base!E$5))</f>
        <v>0</v>
      </c>
      <c r="P88" s="119"/>
      <c r="Q88" s="109"/>
      <c r="R88" s="120"/>
      <c r="S88" s="15"/>
      <c r="T88" s="15"/>
      <c r="U88" s="15"/>
      <c r="V88" s="4" t="str">
        <f>IF(travail!U88&lt;=base!E$8,"","Faux")</f>
        <v/>
      </c>
      <c r="W88" s="15"/>
      <c r="X88" s="4"/>
      <c r="AD88" s="12">
        <f>IF(SUM(MOD(K88-I88,1)-IF(K88&gt;I88,MAX(0,MIN(K88,base!E$14/24)-MAX(I88,7/24)),MAX(0,base!E$14/24-MAX(I88,7/24))+MAX(0,MIN(K88,base!E$14/24)-7/24)))&lt;0,0,SUM(MOD(K88-I88,1)-IF(K88&gt;I88,MAX(0,MIN(K88,base!E$14/24)-MAX(I88,7/24)),MAX(0,base!E$14/24-MAX(I88,7/24))+MAX(0,MIN(K88,base!E$14/24)-7/24))))</f>
        <v>0</v>
      </c>
      <c r="AE88" s="7"/>
      <c r="AF88" s="14">
        <f>M88*G88*1</f>
        <v>0</v>
      </c>
    </row>
    <row r="89" spans="1:32">
      <c r="A89" s="102" t="s">
        <v>7</v>
      </c>
      <c r="B89" s="110">
        <v>41360</v>
      </c>
      <c r="C89" s="111"/>
      <c r="D89" s="112"/>
      <c r="E89" s="111"/>
      <c r="F89" s="111"/>
      <c r="G89" s="111"/>
      <c r="H89" s="111">
        <v>1</v>
      </c>
      <c r="I89" s="113">
        <v>0.30208333333333331</v>
      </c>
      <c r="J89" s="114">
        <v>3.125E-2</v>
      </c>
      <c r="K89" s="115">
        <v>0.75</v>
      </c>
      <c r="L89" s="9">
        <f t="shared" si="12"/>
        <v>1</v>
      </c>
      <c r="M89" s="116">
        <f>K89-I89+IF(I89&gt;K89,1)-J89+(E89*base!E$4)+(D89*base!E$4)+(C89*base!E$4)+(F89*base!E$4)</f>
        <v>0.41666666666666669</v>
      </c>
      <c r="N89" s="117" t="str">
        <f>IF(M89&lt;=base!E$5,"","Faux")</f>
        <v/>
      </c>
      <c r="O89" s="118">
        <f>IF(SUM(M89-base!E$5)&lt;0,0,SUM(M89-base!E$5))</f>
        <v>0</v>
      </c>
      <c r="P89" s="119"/>
      <c r="Q89" s="109"/>
      <c r="R89" s="120"/>
      <c r="S89" s="10">
        <f>L89*SUM(M88:M89)</f>
        <v>0.83333333333333337</v>
      </c>
      <c r="T89" s="10">
        <f t="shared" ref="T89:T91" si="16">IF(S89&gt;("36:00"*1),S89-("36:00"*1),0)-T88</f>
        <v>0</v>
      </c>
      <c r="U89" s="15"/>
      <c r="V89" s="4" t="str">
        <f>IF(travail!U89&lt;=base!E$8,"","Faux")</f>
        <v/>
      </c>
      <c r="W89" s="15"/>
      <c r="X89" s="4"/>
      <c r="AD89" s="12">
        <f>IF(SUM(MOD(K89-I89,1)-IF(K89&gt;I89,MAX(0,MIN(K89,base!E$14/24)-MAX(I89,7/24)),MAX(0,base!E$14/24-MAX(I89,7/24))+MAX(0,MIN(K89,base!E$14/24)-7/24)))&lt;0,0,SUM(MOD(K89-I89,1)-IF(K89&gt;I89,MAX(0,MIN(K89,base!E$14/24)-MAX(I89,7/24)),MAX(0,base!E$14/24-MAX(I89,7/24))+MAX(0,MIN(K89,base!E$14/24)-7/24))))</f>
        <v>0</v>
      </c>
      <c r="AE89" s="7"/>
      <c r="AF89" s="14">
        <f>M89*G89*1</f>
        <v>0</v>
      </c>
    </row>
    <row r="90" spans="1:32">
      <c r="A90" s="102" t="s">
        <v>8</v>
      </c>
      <c r="B90" s="110">
        <v>41361</v>
      </c>
      <c r="C90" s="111"/>
      <c r="D90" s="112"/>
      <c r="E90" s="111"/>
      <c r="F90" s="111"/>
      <c r="G90" s="111"/>
      <c r="H90" s="111"/>
      <c r="I90" s="113"/>
      <c r="J90" s="114"/>
      <c r="K90" s="115"/>
      <c r="L90" s="9">
        <f t="shared" si="12"/>
        <v>0</v>
      </c>
      <c r="M90" s="116">
        <f>K90-I90+IF(I90&gt;K90,1)-J90+(E90*base!E$4)+(D90*base!E$4)+(C90*base!E$4)+(F90*base!E$4)</f>
        <v>0</v>
      </c>
      <c r="N90" s="117" t="str">
        <f>IF(M90&lt;=base!E$5,"","Faux")</f>
        <v/>
      </c>
      <c r="O90" s="118">
        <f>IF(SUM(M90-base!E$5)&lt;0,0,SUM(M90-base!E$5))</f>
        <v>0</v>
      </c>
      <c r="P90" s="119">
        <f t="shared" si="11"/>
        <v>0</v>
      </c>
      <c r="Q90" s="109" t="str">
        <f>IF(P90&lt;=base!E$3,"","Faux")</f>
        <v/>
      </c>
      <c r="R90" s="120">
        <f>IF(SUM(P90-base!E$3)&lt;0,0,SUM(P90-base!E$3))</f>
        <v>0</v>
      </c>
      <c r="S90" s="10">
        <f>L90*SUM(M88:M90)</f>
        <v>0</v>
      </c>
      <c r="T90" s="10">
        <f t="shared" si="16"/>
        <v>0</v>
      </c>
      <c r="U90" s="15"/>
      <c r="V90" s="4" t="str">
        <f>IF(travail!U90&lt;=base!E$8,"","Faux")</f>
        <v/>
      </c>
      <c r="W90" s="15"/>
      <c r="X90" s="4"/>
      <c r="AD90" s="12">
        <f>IF(SUM(MOD(K90-I90,1)-IF(K90&gt;I90,MAX(0,MIN(K90,base!E$14/24)-MAX(I90,7/24)),MAX(0,base!E$14/24-MAX(I90,7/24))+MAX(0,MIN(K90,base!E$14/24)-7/24)))&lt;0,0,SUM(MOD(K90-I90,1)-IF(K90&gt;I90,MAX(0,MIN(K90,base!E$14/24)-MAX(I90,7/24)),MAX(0,base!E$14/24-MAX(I90,7/24))+MAX(0,MIN(K90,base!E$14/24)-7/24))))</f>
        <v>0</v>
      </c>
      <c r="AE90" s="7"/>
      <c r="AF90" s="14">
        <f>M90*G90*1</f>
        <v>0</v>
      </c>
    </row>
    <row r="91" spans="1:32">
      <c r="A91" s="102" t="s">
        <v>9</v>
      </c>
      <c r="B91" s="110">
        <v>41362</v>
      </c>
      <c r="C91" s="111"/>
      <c r="D91" s="112"/>
      <c r="E91" s="111"/>
      <c r="F91" s="111"/>
      <c r="G91" s="111"/>
      <c r="H91" s="111">
        <v>1</v>
      </c>
      <c r="I91" s="113">
        <v>0.30208333333333331</v>
      </c>
      <c r="J91" s="114">
        <v>3.125E-2</v>
      </c>
      <c r="K91" s="115">
        <v>0.75</v>
      </c>
      <c r="L91" s="9">
        <f t="shared" si="12"/>
        <v>1</v>
      </c>
      <c r="M91" s="116">
        <f>K91-I91+IF(I91&gt;K91,1)-J91+(E91*base!E$4)+(D91*base!E$4)+(C91*base!E$4)+(F91*base!E$4)</f>
        <v>0.41666666666666669</v>
      </c>
      <c r="N91" s="117" t="str">
        <f>IF(M91&lt;=base!E$5,"","Faux")</f>
        <v/>
      </c>
      <c r="O91" s="118">
        <f>IF(SUM(M91-base!E$5)&lt;0,0,SUM(M91-base!E$5))</f>
        <v>0</v>
      </c>
      <c r="P91" s="119"/>
      <c r="Q91" s="109"/>
      <c r="R91" s="120"/>
      <c r="S91" s="10">
        <f>L91*SUM(M88:M91)</f>
        <v>1.25</v>
      </c>
      <c r="T91" s="10">
        <f t="shared" si="16"/>
        <v>0</v>
      </c>
      <c r="U91" s="15"/>
      <c r="V91" s="4" t="str">
        <f>IF(travail!U91&lt;=base!E$8,"","Faux")</f>
        <v/>
      </c>
      <c r="W91" s="15"/>
      <c r="X91" s="4"/>
      <c r="AD91" s="12">
        <f>IF(SUM(MOD(K91-I91,1)-IF(K91&gt;I91,MAX(0,MIN(K91,base!E$14/24)-MAX(I91,7/24)),MAX(0,base!E$14/24-MAX(I91,7/24))+MAX(0,MIN(K91,base!E$14/24)-7/24)))&lt;0,0,SUM(MOD(K91-I91,1)-IF(K91&gt;I91,MAX(0,MIN(K91,base!E$14/24)-MAX(I91,7/24)),MAX(0,base!E$14/24-MAX(I91,7/24))+MAX(0,MIN(K91,base!E$14/24)-7/24))))</f>
        <v>0</v>
      </c>
      <c r="AE91" s="7"/>
      <c r="AF91" s="14">
        <f>M91*G91*1</f>
        <v>0</v>
      </c>
    </row>
    <row r="92" spans="1:32">
      <c r="A92" s="102" t="s">
        <v>3</v>
      </c>
      <c r="B92" s="110">
        <v>41363</v>
      </c>
      <c r="C92" s="111"/>
      <c r="D92" s="112"/>
      <c r="E92" s="111"/>
      <c r="F92" s="111"/>
      <c r="G92" s="111"/>
      <c r="H92" s="111">
        <v>1</v>
      </c>
      <c r="I92" s="113">
        <v>0.30208333333333331</v>
      </c>
      <c r="J92" s="114">
        <v>3.125E-2</v>
      </c>
      <c r="K92" s="115">
        <v>0.75</v>
      </c>
      <c r="L92" s="9">
        <f t="shared" si="12"/>
        <v>1</v>
      </c>
      <c r="M92" s="116">
        <f>K92-I92+IF(I92&gt;K92,1)-J92+(E92*base!E$4)+(D92*base!E$4)+(C92*base!E$4)+(F92*base!E$4)</f>
        <v>0.41666666666666669</v>
      </c>
      <c r="N92" s="117" t="str">
        <f>IF(M92&lt;=base!E$5,"","Faux")</f>
        <v/>
      </c>
      <c r="O92" s="118">
        <f>IF(SUM(M92-base!E$5)&lt;0,0,SUM(M92-base!E$5))</f>
        <v>0</v>
      </c>
      <c r="P92" s="119"/>
      <c r="Q92" s="109"/>
      <c r="R92" s="120"/>
      <c r="S92" s="10">
        <f>L92*SUM(M88:M92)</f>
        <v>1.6666666666666667</v>
      </c>
      <c r="T92" s="10">
        <f>IF(S92&gt;("36:00"*1),S92-("36:00"*1),0)-T91</f>
        <v>0.16666666666666674</v>
      </c>
      <c r="U92" s="15"/>
      <c r="V92" s="4" t="str">
        <f>IF(travail!U92&lt;=base!E$8,"","Faux")</f>
        <v/>
      </c>
      <c r="W92" s="15"/>
      <c r="X92" s="4"/>
      <c r="AD92" s="12">
        <f>IF(SUM(MOD(K92-I92,1)-IF(K92&gt;I92,MAX(0,MIN(K92,base!E$14/24)-MAX(I92,7/24)),MAX(0,base!E$14/24-MAX(I92,7/24))+MAX(0,MIN(K92,base!E$14/24)-7/24)))&lt;0,0,SUM(MOD(K92-I92,1)-IF(K92&gt;I92,MAX(0,MIN(K92,base!E$14/24)-MAX(I92,7/24)),MAX(0,base!E$14/24-MAX(I92,7/24))+MAX(0,MIN(K92,base!E$14/24)-7/24))))</f>
        <v>0</v>
      </c>
      <c r="AE92" s="7"/>
      <c r="AF92" s="14">
        <f>M92*G92*1</f>
        <v>0</v>
      </c>
    </row>
    <row r="93" spans="1:32">
      <c r="A93" s="102" t="s">
        <v>4</v>
      </c>
      <c r="B93" s="110">
        <v>41364</v>
      </c>
      <c r="C93" s="111"/>
      <c r="D93" s="112"/>
      <c r="E93" s="111"/>
      <c r="F93" s="111"/>
      <c r="G93" s="111"/>
      <c r="H93" s="111"/>
      <c r="I93" s="113"/>
      <c r="J93" s="114"/>
      <c r="K93" s="115"/>
      <c r="L93" s="9">
        <f t="shared" si="12"/>
        <v>0</v>
      </c>
      <c r="M93" s="116">
        <f>K93-I93+IF(I93&gt;K93,1)-J93+(E93*base!E$4)+(D93*base!E$4)+(C93*base!E$4)+(F93*base!E$4)</f>
        <v>0</v>
      </c>
      <c r="N93" s="117" t="str">
        <f>IF(M93&lt;=base!E$5,"","Faux")</f>
        <v/>
      </c>
      <c r="O93" s="118">
        <f>IF(SUM(M93-base!E$5)&lt;0,0,SUM(M93-base!E$5))</f>
        <v>0</v>
      </c>
      <c r="P93" s="119">
        <f t="shared" si="11"/>
        <v>0</v>
      </c>
      <c r="Q93" s="109" t="str">
        <f>IF(P93&lt;=base!E$3,"","Faux")</f>
        <v/>
      </c>
      <c r="R93" s="120">
        <f>IF(SUM(P93-base!E$3)&lt;0,0,SUM(P93-base!E$3))</f>
        <v>0</v>
      </c>
      <c r="S93" s="10">
        <f>L93*SUM(M88:M93)</f>
        <v>0</v>
      </c>
      <c r="T93" s="10">
        <f>IF(SUM(IF(S93&gt;("36:00"*1),S93-("36:00"*1),0)-T91-T92)&lt;0,0,SUM(IF(S93&gt;("36:00"*1),S93-("36:00"*1),0)-T91-T92))</f>
        <v>0</v>
      </c>
      <c r="U93" s="15"/>
      <c r="V93" s="4" t="str">
        <f>IF(travail!U93&lt;=base!E$8,"","Faux")</f>
        <v/>
      </c>
      <c r="W93" s="15"/>
      <c r="X93" s="4"/>
      <c r="AD93" s="12">
        <f>IF(SUM(MOD(K93-I93,1)-IF(K93&gt;I93,MAX(0,MIN(K93,base!E$14/24)-MAX(I93,7/24)),MAX(0,base!E$14/24-MAX(I93,7/24))+MAX(0,MIN(K93,base!E$14/24)-7/24)))&lt;0,0,SUM(MOD(K93-I93,1)-IF(K93&gt;I93,MAX(0,MIN(K93,base!E$14/24)-MAX(I93,7/24)),MAX(0,base!E$14/24-MAX(I93,7/24))+MAX(0,MIN(K93,base!E$14/24)-7/24))))</f>
        <v>0</v>
      </c>
      <c r="AE93" s="7"/>
      <c r="AF93" s="14"/>
    </row>
    <row r="94" spans="1:32">
      <c r="A94" s="102" t="s">
        <v>5</v>
      </c>
      <c r="B94" s="110">
        <v>41365</v>
      </c>
      <c r="C94" s="111"/>
      <c r="D94" s="112"/>
      <c r="E94" s="111"/>
      <c r="F94" s="111"/>
      <c r="G94" s="111"/>
      <c r="H94" s="111"/>
      <c r="I94" s="113"/>
      <c r="J94" s="114"/>
      <c r="K94" s="115"/>
      <c r="L94" s="9">
        <f t="shared" si="12"/>
        <v>0</v>
      </c>
      <c r="M94" s="116">
        <f>K94-I94+IF(I94&gt;K94,1)-J94+(E94*base!E$4)+(D94*base!E$4)+(C94*base!E$4)+(F94*base!E$4)</f>
        <v>0</v>
      </c>
      <c r="N94" s="117" t="str">
        <f>IF(M94&lt;=base!E$5,"","Faux")</f>
        <v/>
      </c>
      <c r="O94" s="118">
        <f>IF(SUM(M94-base!E$5)&lt;0,0,SUM(M94-base!E$5))</f>
        <v>0</v>
      </c>
      <c r="P94" s="119">
        <f t="shared" si="11"/>
        <v>0</v>
      </c>
      <c r="Q94" s="109" t="str">
        <f>IF(P94&lt;=base!E$3,"","Faux")</f>
        <v/>
      </c>
      <c r="R94" s="120">
        <f>IF(SUM(P94-base!E$3)&lt;0,0,SUM(P94-base!E$3))</f>
        <v>0</v>
      </c>
      <c r="S94" s="10">
        <f>L94*SUM(M88:M94)</f>
        <v>0</v>
      </c>
      <c r="T94" s="10">
        <f>IF(SUM(IF(S94&gt;("36:00"*1),S94-("36:00"*1),0)-T92-T93)&lt;0,0,SUM(IF(S94&gt;("36:00"*1),S94-("36:00"*1),0)-T92-T93))</f>
        <v>0</v>
      </c>
      <c r="U94" s="15">
        <f>SUM(M88:M94)</f>
        <v>1.6666666666666667</v>
      </c>
      <c r="V94" s="4" t="str">
        <f>IF(travail!U94&lt;=base!E$8,"","Faux")</f>
        <v/>
      </c>
      <c r="W94" s="11">
        <f>IF(SUM(U94-base!E$8)&lt;0,0,SUM(U94-base!E$8))</f>
        <v>0</v>
      </c>
      <c r="X94" s="15">
        <f>IF(base!E$7&lt;U94,U94-base!E$7,0)</f>
        <v>0.16666666666666674</v>
      </c>
      <c r="AD94" s="12">
        <f>IF(SUM(MOD(K94-I94,1)-IF(K94&gt;I94,MAX(0,MIN(K94,base!E$14/24)-MAX(I94,7/24)),MAX(0,base!E$14/24-MAX(I94,7/24))+MAX(0,MIN(K94,base!E$14/24)-7/24)))&lt;0,0,SUM(MOD(K94-I94,1)-IF(K94&gt;I94,MAX(0,MIN(K94,base!E$14/24)-MAX(I94,7/24)),MAX(0,base!E$14/24-MAX(I94,7/24))+MAX(0,MIN(K94,base!E$14/24)-7/24))))</f>
        <v>0</v>
      </c>
      <c r="AE94" s="13">
        <f>M94</f>
        <v>0</v>
      </c>
      <c r="AF94" s="14"/>
    </row>
    <row r="95" spans="1:32">
      <c r="A95" s="102" t="s">
        <v>6</v>
      </c>
      <c r="B95" s="110">
        <v>41366</v>
      </c>
      <c r="C95" s="111"/>
      <c r="D95" s="112"/>
      <c r="E95" s="111"/>
      <c r="F95" s="111"/>
      <c r="G95" s="111"/>
      <c r="H95" s="111">
        <v>1</v>
      </c>
      <c r="I95" s="113">
        <v>0.30208333333333331</v>
      </c>
      <c r="J95" s="114">
        <v>3.125E-2</v>
      </c>
      <c r="K95" s="115">
        <v>0.75</v>
      </c>
      <c r="L95" s="9">
        <f t="shared" si="12"/>
        <v>1</v>
      </c>
      <c r="M95" s="116">
        <f>K95-I95+IF(I95&gt;K95,1)-J95+(E95*base!E$4)+(D95*base!E$4)+(C95*base!E$4)+(F95*base!E$4)</f>
        <v>0.41666666666666669</v>
      </c>
      <c r="N95" s="117" t="str">
        <f>IF(M95&lt;=base!E$5,"","Faux")</f>
        <v/>
      </c>
      <c r="O95" s="118">
        <f>IF(SUM(M95-base!E$5)&lt;0,0,SUM(M95-base!E$5))</f>
        <v>0</v>
      </c>
      <c r="P95" s="119"/>
      <c r="Q95" s="109"/>
      <c r="R95" s="120"/>
      <c r="S95" s="15"/>
      <c r="T95" s="15"/>
      <c r="U95" s="15"/>
      <c r="V95" s="4" t="str">
        <f>IF(travail!U95&lt;=base!E$8,"","Faux")</f>
        <v/>
      </c>
      <c r="W95" s="15"/>
      <c r="X95" s="4"/>
      <c r="AD95" s="12">
        <f>IF(SUM(MOD(K95-I95,1)-IF(K95&gt;I95,MAX(0,MIN(K95,base!E$14/24)-MAX(I95,7/24)),MAX(0,base!E$14/24-MAX(I95,7/24))+MAX(0,MIN(K95,base!E$14/24)-7/24)))&lt;0,0,SUM(MOD(K95-I95,1)-IF(K95&gt;I95,MAX(0,MIN(K95,base!E$14/24)-MAX(I95,7/24)),MAX(0,base!E$14/24-MAX(I95,7/24))+MAX(0,MIN(K95,base!E$14/24)-7/24))))</f>
        <v>0</v>
      </c>
      <c r="AE95" s="17"/>
      <c r="AF95" s="14">
        <f>M95*G95*1</f>
        <v>0</v>
      </c>
    </row>
    <row r="96" spans="1:32">
      <c r="A96" s="102" t="s">
        <v>7</v>
      </c>
      <c r="B96" s="110">
        <v>41367</v>
      </c>
      <c r="C96" s="111"/>
      <c r="D96" s="112"/>
      <c r="E96" s="111"/>
      <c r="F96" s="111"/>
      <c r="G96" s="111"/>
      <c r="H96" s="111">
        <v>1</v>
      </c>
      <c r="I96" s="113">
        <v>0.30208333333333331</v>
      </c>
      <c r="J96" s="114">
        <v>3.125E-2</v>
      </c>
      <c r="K96" s="115">
        <v>0.75</v>
      </c>
      <c r="L96" s="9">
        <f t="shared" si="12"/>
        <v>1</v>
      </c>
      <c r="M96" s="116">
        <f>K96-I96+IF(I96&gt;K96,1)-J96+(E96*base!E$4)+(D96*base!E$4)+(C96*base!E$4)+(F96*base!E$4)</f>
        <v>0.41666666666666669</v>
      </c>
      <c r="N96" s="117" t="str">
        <f>IF(M96&lt;=base!E$5,"","Faux")</f>
        <v/>
      </c>
      <c r="O96" s="118">
        <f>IF(SUM(M96-base!E$5)&lt;0,0,SUM(M96-base!E$5))</f>
        <v>0</v>
      </c>
      <c r="P96" s="119"/>
      <c r="Q96" s="109"/>
      <c r="R96" s="120"/>
      <c r="S96" s="10">
        <f>L96*SUM(M95:M96)</f>
        <v>0.83333333333333337</v>
      </c>
      <c r="T96" s="10">
        <f t="shared" ref="T96:T101" si="17">IF(SUM(IF(S96&gt;("36:00"*1),S96-("36:00"*1),0)-T94-T95)&lt;0,0,SUM(IF(S96&gt;("36:00"*1),S96-("36:00"*1),0)-T94-T95))</f>
        <v>0</v>
      </c>
      <c r="U96" s="15"/>
      <c r="V96" s="4" t="str">
        <f>IF(travail!U96&lt;=base!E$8,"","Faux")</f>
        <v/>
      </c>
      <c r="W96" s="15"/>
      <c r="X96" s="4"/>
      <c r="AD96" s="12">
        <f>IF(SUM(MOD(K96-I96,1)-IF(K96&gt;I96,MAX(0,MIN(K96,base!E$14/24)-MAX(I96,7/24)),MAX(0,base!E$14/24-MAX(I96,7/24))+MAX(0,MIN(K96,base!E$14/24)-7/24)))&lt;0,0,SUM(MOD(K96-I96,1)-IF(K96&gt;I96,MAX(0,MIN(K96,base!E$14/24)-MAX(I96,7/24)),MAX(0,base!E$14/24-MAX(I96,7/24))+MAX(0,MIN(K96,base!E$14/24)-7/24))))</f>
        <v>0</v>
      </c>
      <c r="AE96" s="7"/>
      <c r="AF96" s="14">
        <f>M96*G96*1</f>
        <v>0</v>
      </c>
    </row>
    <row r="97" spans="1:32">
      <c r="A97" s="102" t="s">
        <v>8</v>
      </c>
      <c r="B97" s="110">
        <v>41368</v>
      </c>
      <c r="C97" s="111"/>
      <c r="D97" s="112"/>
      <c r="E97" s="111"/>
      <c r="F97" s="111"/>
      <c r="G97" s="111"/>
      <c r="H97" s="111"/>
      <c r="I97" s="113"/>
      <c r="J97" s="114"/>
      <c r="K97" s="115"/>
      <c r="L97" s="9">
        <f t="shared" si="12"/>
        <v>0</v>
      </c>
      <c r="M97" s="116">
        <f>K97-I97+IF(I97&gt;K97,1)-J97+(E97*base!E$4)+(D97*base!E$4)+(C97*base!E$4)+(F97*base!E$4)</f>
        <v>0</v>
      </c>
      <c r="N97" s="117" t="str">
        <f>IF(M97&lt;=base!E$5,"","Faux")</f>
        <v/>
      </c>
      <c r="O97" s="118">
        <f>IF(SUM(M97-base!E$5)&lt;0,0,SUM(M97-base!E$5))</f>
        <v>0</v>
      </c>
      <c r="P97" s="119">
        <f t="shared" si="11"/>
        <v>0</v>
      </c>
      <c r="Q97" s="109" t="str">
        <f>IF(P97&lt;=base!E$3,"","Faux")</f>
        <v/>
      </c>
      <c r="R97" s="120">
        <f>IF(SUM(P97-base!E$3)&lt;0,0,SUM(P97-base!E$3))</f>
        <v>0</v>
      </c>
      <c r="S97" s="10">
        <f>L97*SUM(M95:M97)</f>
        <v>0</v>
      </c>
      <c r="T97" s="10">
        <f t="shared" si="17"/>
        <v>0</v>
      </c>
      <c r="U97" s="15"/>
      <c r="V97" s="4" t="str">
        <f>IF(travail!U97&lt;=base!E$8,"","Faux")</f>
        <v/>
      </c>
      <c r="W97" s="15"/>
      <c r="X97" s="4"/>
      <c r="AD97" s="12">
        <f>IF(SUM(MOD(K97-I97,1)-IF(K97&gt;I97,MAX(0,MIN(K97,base!E$14/24)-MAX(I97,7/24)),MAX(0,base!E$14/24-MAX(I97,7/24))+MAX(0,MIN(K97,base!E$14/24)-7/24)))&lt;0,0,SUM(MOD(K97-I97,1)-IF(K97&gt;I97,MAX(0,MIN(K97,base!E$14/24)-MAX(I97,7/24)),MAX(0,base!E$14/24-MAX(I97,7/24))+MAX(0,MIN(K97,base!E$14/24)-7/24))))</f>
        <v>0</v>
      </c>
      <c r="AE97" s="7"/>
      <c r="AF97" s="14">
        <f>M97*G97*1</f>
        <v>0</v>
      </c>
    </row>
    <row r="98" spans="1:32">
      <c r="A98" s="102" t="s">
        <v>9</v>
      </c>
      <c r="B98" s="110">
        <v>41369</v>
      </c>
      <c r="C98" s="111"/>
      <c r="D98" s="112"/>
      <c r="E98" s="111"/>
      <c r="F98" s="111"/>
      <c r="G98" s="111"/>
      <c r="H98" s="111">
        <v>1</v>
      </c>
      <c r="I98" s="113">
        <v>0.30208333333333331</v>
      </c>
      <c r="J98" s="114">
        <v>3.125E-2</v>
      </c>
      <c r="K98" s="115">
        <v>0.75</v>
      </c>
      <c r="L98" s="9">
        <f t="shared" si="12"/>
        <v>1</v>
      </c>
      <c r="M98" s="116">
        <f>K98-I98+IF(I98&gt;K98,1)-J98+(E98*base!E$4)+(D98*base!E$4)+(C98*base!E$4)+(F98*base!E$4)</f>
        <v>0.41666666666666669</v>
      </c>
      <c r="N98" s="117" t="str">
        <f>IF(M98&lt;=base!E$5,"","Faux")</f>
        <v/>
      </c>
      <c r="O98" s="118">
        <f>IF(SUM(M98-base!E$5)&lt;0,0,SUM(M98-base!E$5))</f>
        <v>0</v>
      </c>
      <c r="P98" s="119"/>
      <c r="Q98" s="109"/>
      <c r="R98" s="120"/>
      <c r="S98" s="10">
        <f>L98*SUM(M95:M98)</f>
        <v>1.25</v>
      </c>
      <c r="T98" s="10">
        <f t="shared" si="17"/>
        <v>0</v>
      </c>
      <c r="U98" s="15"/>
      <c r="V98" s="4" t="str">
        <f>IF(travail!U98&lt;=base!E$8,"","Faux")</f>
        <v/>
      </c>
      <c r="W98" s="15"/>
      <c r="X98" s="4"/>
      <c r="AD98" s="12">
        <f>IF(SUM(MOD(K98-I98,1)-IF(K98&gt;I98,MAX(0,MIN(K98,base!E$14/24)-MAX(I98,7/24)),MAX(0,base!E$14/24-MAX(I98,7/24))+MAX(0,MIN(K98,base!E$14/24)-7/24)))&lt;0,0,SUM(MOD(K98-I98,1)-IF(K98&gt;I98,MAX(0,MIN(K98,base!E$14/24)-MAX(I98,7/24)),MAX(0,base!E$14/24-MAX(I98,7/24))+MAX(0,MIN(K98,base!E$14/24)-7/24))))</f>
        <v>0</v>
      </c>
      <c r="AE98" s="7"/>
      <c r="AF98" s="14">
        <f>M98*G98*1</f>
        <v>0</v>
      </c>
    </row>
    <row r="99" spans="1:32">
      <c r="A99" s="102" t="s">
        <v>3</v>
      </c>
      <c r="B99" s="110">
        <v>41370</v>
      </c>
      <c r="C99" s="111"/>
      <c r="D99" s="112"/>
      <c r="E99" s="111"/>
      <c r="F99" s="111"/>
      <c r="G99" s="111"/>
      <c r="H99" s="111"/>
      <c r="I99" s="113">
        <v>0.30208333333333331</v>
      </c>
      <c r="J99" s="114">
        <v>3.125E-2</v>
      </c>
      <c r="K99" s="115">
        <v>0.75</v>
      </c>
      <c r="L99" s="9">
        <f t="shared" si="12"/>
        <v>0</v>
      </c>
      <c r="M99" s="116">
        <f>K99-I99+IF(I99&gt;K99,1)-J99+(E99*base!E$4)+(D99*base!E$4)+(C99*base!E$4)+(F99*base!E$4)</f>
        <v>0.41666666666666669</v>
      </c>
      <c r="N99" s="117" t="str">
        <f>IF(M99&lt;=base!E$5,"","Faux")</f>
        <v/>
      </c>
      <c r="O99" s="118">
        <f>IF(SUM(M99-base!E$5)&lt;0,0,SUM(M99-base!E$5))</f>
        <v>0</v>
      </c>
      <c r="P99" s="119"/>
      <c r="Q99" s="109"/>
      <c r="R99" s="120"/>
      <c r="S99" s="10">
        <f>L99*SUM(M95:M99)</f>
        <v>0</v>
      </c>
      <c r="T99" s="10">
        <f t="shared" si="17"/>
        <v>0</v>
      </c>
      <c r="U99" s="15"/>
      <c r="V99" s="4" t="str">
        <f>IF(travail!U99&lt;=base!E$8,"","Faux")</f>
        <v/>
      </c>
      <c r="W99" s="15"/>
      <c r="X99" s="4"/>
      <c r="AD99" s="12">
        <f>IF(SUM(MOD(K99-I99,1)-IF(K99&gt;I99,MAX(0,MIN(K99,base!E$14/24)-MAX(I99,7/24)),MAX(0,base!E$14/24-MAX(I99,7/24))+MAX(0,MIN(K99,base!E$14/24)-7/24)))&lt;0,0,SUM(MOD(K99-I99,1)-IF(K99&gt;I99,MAX(0,MIN(K99,base!E$14/24)-MAX(I99,7/24)),MAX(0,base!E$14/24-MAX(I99,7/24))+MAX(0,MIN(K99,base!E$14/24)-7/24))))</f>
        <v>0</v>
      </c>
      <c r="AE99" s="7"/>
      <c r="AF99" s="14">
        <f>M99*G99*1</f>
        <v>0</v>
      </c>
    </row>
    <row r="100" spans="1:32">
      <c r="A100" s="102" t="s">
        <v>4</v>
      </c>
      <c r="B100" s="110">
        <v>41371</v>
      </c>
      <c r="C100" s="111"/>
      <c r="D100" s="112"/>
      <c r="E100" s="111"/>
      <c r="F100" s="111"/>
      <c r="G100" s="111"/>
      <c r="H100" s="111"/>
      <c r="I100" s="113"/>
      <c r="J100" s="114"/>
      <c r="K100" s="115"/>
      <c r="L100" s="9">
        <f t="shared" si="12"/>
        <v>0</v>
      </c>
      <c r="M100" s="116">
        <f>K100-I100+IF(I100&gt;K100,1)-J100+(E100*base!E$4)+(D100*base!E$4)+(C100*base!E$4)+(F100*base!E$4)</f>
        <v>0</v>
      </c>
      <c r="N100" s="117" t="str">
        <f>IF(M100&lt;=base!E$5,"","Faux")</f>
        <v/>
      </c>
      <c r="O100" s="118">
        <f>IF(SUM(M100-base!E$5)&lt;0,0,SUM(M100-base!E$5))</f>
        <v>0</v>
      </c>
      <c r="P100" s="119">
        <f t="shared" si="11"/>
        <v>0</v>
      </c>
      <c r="Q100" s="109" t="str">
        <f>IF(P100&lt;=base!E$3,"","Faux")</f>
        <v/>
      </c>
      <c r="R100" s="120">
        <f>IF(SUM(P100-base!E$3)&lt;0,0,SUM(P100-base!E$3))</f>
        <v>0</v>
      </c>
      <c r="S100" s="10">
        <f>L100*SUM(M95:M100)</f>
        <v>0</v>
      </c>
      <c r="T100" s="10">
        <f t="shared" si="17"/>
        <v>0</v>
      </c>
      <c r="U100" s="15"/>
      <c r="V100" s="4" t="str">
        <f>IF(travail!U100&lt;=base!E$8,"","Faux")</f>
        <v/>
      </c>
      <c r="W100" s="15"/>
      <c r="X100" s="4"/>
      <c r="AD100" s="12">
        <f>IF(SUM(MOD(K100-I100,1)-IF(K100&gt;I100,MAX(0,MIN(K100,base!E$14/24)-MAX(I100,7/24)),MAX(0,base!E$14/24-MAX(I100,7/24))+MAX(0,MIN(K100,base!E$14/24)-7/24)))&lt;0,0,SUM(MOD(K100-I100,1)-IF(K100&gt;I100,MAX(0,MIN(K100,base!E$14/24)-MAX(I100,7/24)),MAX(0,base!E$14/24-MAX(I100,7/24))+MAX(0,MIN(K100,base!E$14/24)-7/24))))</f>
        <v>0</v>
      </c>
      <c r="AE100" s="7"/>
      <c r="AF100" s="14"/>
    </row>
    <row r="101" spans="1:32">
      <c r="A101" s="102" t="s">
        <v>5</v>
      </c>
      <c r="B101" s="110">
        <v>41372</v>
      </c>
      <c r="C101" s="111"/>
      <c r="D101" s="112"/>
      <c r="E101" s="111"/>
      <c r="F101" s="111"/>
      <c r="G101" s="111"/>
      <c r="H101" s="111"/>
      <c r="I101" s="113"/>
      <c r="J101" s="114"/>
      <c r="K101" s="115"/>
      <c r="L101" s="9">
        <f t="shared" si="12"/>
        <v>0</v>
      </c>
      <c r="M101" s="116">
        <f>K101-I101+IF(I101&gt;K101,1)-J101+(E101*base!E$4)+(D101*base!E$4)+(C101*base!E$4)+(F101*base!E$4)</f>
        <v>0</v>
      </c>
      <c r="N101" s="117" t="str">
        <f>IF(M101&lt;=base!E$5,"","Faux")</f>
        <v/>
      </c>
      <c r="O101" s="118">
        <f>IF(SUM(M101-base!E$5)&lt;0,0,SUM(M101-base!E$5))</f>
        <v>0</v>
      </c>
      <c r="P101" s="119">
        <f t="shared" si="11"/>
        <v>0</v>
      </c>
      <c r="Q101" s="109" t="str">
        <f>IF(P101&lt;=base!E$3,"","Faux")</f>
        <v/>
      </c>
      <c r="R101" s="120">
        <f>IF(SUM(P101-base!E$3)&lt;0,0,SUM(P101-base!E$3))</f>
        <v>0</v>
      </c>
      <c r="S101" s="10">
        <f>L101*SUM(M95:M101)</f>
        <v>0</v>
      </c>
      <c r="T101" s="10">
        <f t="shared" si="17"/>
        <v>0</v>
      </c>
      <c r="U101" s="15">
        <f>SUM(M95:M101)</f>
        <v>1.6666666666666667</v>
      </c>
      <c r="V101" s="4" t="str">
        <f>IF(travail!U101&lt;=base!E$8,"","Faux")</f>
        <v/>
      </c>
      <c r="W101" s="11">
        <f>IF(SUM(U101-base!E$8)&lt;0,0,SUM(U101-base!E$8))</f>
        <v>0</v>
      </c>
      <c r="X101" s="15">
        <f>IF(base!E$7&lt;U101,U101-base!E$7,0)</f>
        <v>0.16666666666666674</v>
      </c>
      <c r="AD101" s="12">
        <f>IF(SUM(MOD(K101-I101,1)-IF(K101&gt;I101,MAX(0,MIN(K101,base!E$14/24)-MAX(I101,7/24)),MAX(0,base!E$14/24-MAX(I101,7/24))+MAX(0,MIN(K101,base!E$14/24)-7/24)))&lt;0,0,SUM(MOD(K101-I101,1)-IF(K101&gt;I101,MAX(0,MIN(K101,base!E$14/24)-MAX(I101,7/24)),MAX(0,base!E$14/24-MAX(I101,7/24))+MAX(0,MIN(K101,base!E$14/24)-7/24))))</f>
        <v>0</v>
      </c>
      <c r="AE101" s="13">
        <f>M101</f>
        <v>0</v>
      </c>
      <c r="AF101" s="14"/>
    </row>
    <row r="102" spans="1:32">
      <c r="A102" s="102" t="s">
        <v>6</v>
      </c>
      <c r="B102" s="110">
        <v>41373</v>
      </c>
      <c r="C102" s="111"/>
      <c r="D102" s="112"/>
      <c r="E102" s="111"/>
      <c r="F102" s="111"/>
      <c r="G102" s="111"/>
      <c r="H102" s="111">
        <v>1</v>
      </c>
      <c r="I102" s="113">
        <v>0.30208333333333331</v>
      </c>
      <c r="J102" s="114">
        <v>3.125E-2</v>
      </c>
      <c r="K102" s="115">
        <v>0.75</v>
      </c>
      <c r="L102" s="9">
        <f t="shared" si="12"/>
        <v>1</v>
      </c>
      <c r="M102" s="116">
        <f>K102-I102+IF(I102&gt;K102,1)-J102+(E102*base!E$4)+(D102*base!E$4)+(C102*base!E$4)+(F102*base!E$4)</f>
        <v>0.41666666666666669</v>
      </c>
      <c r="N102" s="117" t="str">
        <f>IF(M102&lt;=base!E$5,"","Faux")</f>
        <v/>
      </c>
      <c r="O102" s="118">
        <f>IF(SUM(M102-base!E$5)&lt;0,0,SUM(M102-base!E$5))</f>
        <v>0</v>
      </c>
      <c r="P102" s="119"/>
      <c r="Q102" s="109"/>
      <c r="R102" s="120"/>
      <c r="S102" s="15"/>
      <c r="T102" s="15"/>
      <c r="U102" s="15"/>
      <c r="V102" s="4" t="str">
        <f>IF(travail!U102&lt;=base!E$8,"","Faux")</f>
        <v/>
      </c>
      <c r="W102" s="15"/>
      <c r="X102" s="4"/>
      <c r="AD102" s="12">
        <f>IF(SUM(MOD(K102-I102,1)-IF(K102&gt;I102,MAX(0,MIN(K102,base!E$14/24)-MAX(I102,7/24)),MAX(0,base!E$14/24-MAX(I102,7/24))+MAX(0,MIN(K102,base!E$14/24)-7/24)))&lt;0,0,SUM(MOD(K102-I102,1)-IF(K102&gt;I102,MAX(0,MIN(K102,base!E$14/24)-MAX(I102,7/24)),MAX(0,base!E$14/24-MAX(I102,7/24))+MAX(0,MIN(K102,base!E$14/24)-7/24))))</f>
        <v>0</v>
      </c>
      <c r="AE102" s="7"/>
      <c r="AF102" s="14">
        <f>M102*G102*1</f>
        <v>0</v>
      </c>
    </row>
    <row r="103" spans="1:32">
      <c r="A103" s="102" t="s">
        <v>7</v>
      </c>
      <c r="B103" s="110">
        <v>41374</v>
      </c>
      <c r="C103" s="111"/>
      <c r="D103" s="112"/>
      <c r="E103" s="111"/>
      <c r="F103" s="111"/>
      <c r="G103" s="111"/>
      <c r="H103" s="111">
        <v>1</v>
      </c>
      <c r="I103" s="113">
        <v>0.30208333333333331</v>
      </c>
      <c r="J103" s="114">
        <v>3.125E-2</v>
      </c>
      <c r="K103" s="115">
        <v>0.75</v>
      </c>
      <c r="L103" s="9">
        <f t="shared" si="12"/>
        <v>1</v>
      </c>
      <c r="M103" s="116">
        <f>K103-I103+IF(I103&gt;K103,1)-J103+(E103*base!E$4)+(D103*base!E$4)+(C103*base!E$4)+(F103*base!E$4)</f>
        <v>0.41666666666666669</v>
      </c>
      <c r="N103" s="117" t="str">
        <f>IF(M103&lt;=base!E$5,"","Faux")</f>
        <v/>
      </c>
      <c r="O103" s="118">
        <f>IF(SUM(M103-base!E$5)&lt;0,0,SUM(M103-base!E$5))</f>
        <v>0</v>
      </c>
      <c r="P103" s="119"/>
      <c r="Q103" s="109"/>
      <c r="R103" s="120"/>
      <c r="S103" s="10">
        <f>L103*SUM(M102:M103)</f>
        <v>0.83333333333333337</v>
      </c>
      <c r="T103" s="10">
        <f t="shared" ref="T103:T105" si="18">IF(S103&gt;("36:00"*1),S103-("36:00"*1),0)-T102</f>
        <v>0</v>
      </c>
      <c r="U103" s="15"/>
      <c r="V103" s="4" t="str">
        <f>IF(travail!U103&lt;=base!E$8,"","Faux")</f>
        <v/>
      </c>
      <c r="W103" s="15"/>
      <c r="X103" s="4"/>
      <c r="AD103" s="12">
        <f>IF(SUM(MOD(K103-I103,1)-IF(K103&gt;I103,MAX(0,MIN(K103,base!E$14/24)-MAX(I103,7/24)),MAX(0,base!E$14/24-MAX(I103,7/24))+MAX(0,MIN(K103,base!E$14/24)-7/24)))&lt;0,0,SUM(MOD(K103-I103,1)-IF(K103&gt;I103,MAX(0,MIN(K103,base!E$14/24)-MAX(I103,7/24)),MAX(0,base!E$14/24-MAX(I103,7/24))+MAX(0,MIN(K103,base!E$14/24)-7/24))))</f>
        <v>0</v>
      </c>
      <c r="AE103" s="7"/>
      <c r="AF103" s="14">
        <f>M103*G103*1</f>
        <v>0</v>
      </c>
    </row>
    <row r="104" spans="1:32">
      <c r="A104" s="102" t="s">
        <v>8</v>
      </c>
      <c r="B104" s="110">
        <v>41375</v>
      </c>
      <c r="C104" s="111"/>
      <c r="D104" s="112"/>
      <c r="E104" s="111"/>
      <c r="F104" s="111"/>
      <c r="G104" s="111"/>
      <c r="H104" s="111"/>
      <c r="I104" s="113"/>
      <c r="J104" s="114"/>
      <c r="K104" s="115"/>
      <c r="L104" s="9">
        <f t="shared" si="12"/>
        <v>0</v>
      </c>
      <c r="M104" s="116">
        <f>K104-I104+IF(I104&gt;K104,1)-J104+(E104*base!E$4)+(D104*base!E$4)+(C104*base!E$4)+(F104*base!E$4)</f>
        <v>0</v>
      </c>
      <c r="N104" s="117" t="str">
        <f>IF(M104&lt;=base!E$5,"","Faux")</f>
        <v/>
      </c>
      <c r="O104" s="118">
        <f>IF(SUM(M104-base!E$5)&lt;0,0,SUM(M104-base!E$5))</f>
        <v>0</v>
      </c>
      <c r="P104" s="119">
        <f t="shared" si="11"/>
        <v>0</v>
      </c>
      <c r="Q104" s="109" t="str">
        <f>IF(P104&lt;=base!E$3,"","Faux")</f>
        <v/>
      </c>
      <c r="R104" s="120">
        <f>IF(SUM(P104-base!E$3)&lt;0,0,SUM(P104-base!E$3))</f>
        <v>0</v>
      </c>
      <c r="S104" s="10">
        <f>L104*SUM(M102:M104)</f>
        <v>0</v>
      </c>
      <c r="T104" s="10">
        <f t="shared" si="18"/>
        <v>0</v>
      </c>
      <c r="U104" s="15"/>
      <c r="V104" s="4" t="str">
        <f>IF(travail!U104&lt;=base!E$8,"","Faux")</f>
        <v/>
      </c>
      <c r="W104" s="15"/>
      <c r="X104" s="4"/>
      <c r="AD104" s="12">
        <f>IF(SUM(MOD(K104-I104,1)-IF(K104&gt;I104,MAX(0,MIN(K104,base!E$14/24)-MAX(I104,7/24)),MAX(0,base!E$14/24-MAX(I104,7/24))+MAX(0,MIN(K104,base!E$14/24)-7/24)))&lt;0,0,SUM(MOD(K104-I104,1)-IF(K104&gt;I104,MAX(0,MIN(K104,base!E$14/24)-MAX(I104,7/24)),MAX(0,base!E$14/24-MAX(I104,7/24))+MAX(0,MIN(K104,base!E$14/24)-7/24))))</f>
        <v>0</v>
      </c>
      <c r="AE104" s="7"/>
      <c r="AF104" s="14">
        <f>M104*G104*1</f>
        <v>0</v>
      </c>
    </row>
    <row r="105" spans="1:32">
      <c r="A105" s="102" t="s">
        <v>9</v>
      </c>
      <c r="B105" s="110">
        <v>41376</v>
      </c>
      <c r="C105" s="111"/>
      <c r="D105" s="112"/>
      <c r="E105" s="111"/>
      <c r="F105" s="111"/>
      <c r="G105" s="111"/>
      <c r="H105" s="111">
        <v>1</v>
      </c>
      <c r="I105" s="113">
        <v>0.30208333333333331</v>
      </c>
      <c r="J105" s="114">
        <v>3.125E-2</v>
      </c>
      <c r="K105" s="115">
        <v>0.75</v>
      </c>
      <c r="L105" s="9">
        <f t="shared" si="12"/>
        <v>1</v>
      </c>
      <c r="M105" s="116">
        <f>K105-I105+IF(I105&gt;K105,1)-J105+(E105*base!E$4)+(D105*base!E$4)+(C105*base!E$4)+(F105*base!E$4)</f>
        <v>0.41666666666666669</v>
      </c>
      <c r="N105" s="117" t="str">
        <f>IF(M105&lt;=base!E$5,"","Faux")</f>
        <v/>
      </c>
      <c r="O105" s="118">
        <f>IF(SUM(M105-base!E$5)&lt;0,0,SUM(M105-base!E$5))</f>
        <v>0</v>
      </c>
      <c r="P105" s="119"/>
      <c r="Q105" s="109"/>
      <c r="R105" s="120"/>
      <c r="S105" s="10">
        <f>L105*SUM(M102:M105)</f>
        <v>1.25</v>
      </c>
      <c r="T105" s="10">
        <f t="shared" si="18"/>
        <v>0</v>
      </c>
      <c r="U105" s="15"/>
      <c r="V105" s="4" t="str">
        <f>IF(travail!U105&lt;=base!E$8,"","Faux")</f>
        <v/>
      </c>
      <c r="W105" s="15"/>
      <c r="X105" s="4"/>
      <c r="AD105" s="12">
        <f>IF(SUM(MOD(K105-I105,1)-IF(K105&gt;I105,MAX(0,MIN(K105,base!E$14/24)-MAX(I105,7/24)),MAX(0,base!E$14/24-MAX(I105,7/24))+MAX(0,MIN(K105,base!E$14/24)-7/24)))&lt;0,0,SUM(MOD(K105-I105,1)-IF(K105&gt;I105,MAX(0,MIN(K105,base!E$14/24)-MAX(I105,7/24)),MAX(0,base!E$14/24-MAX(I105,7/24))+MAX(0,MIN(K105,base!E$14/24)-7/24))))</f>
        <v>0</v>
      </c>
      <c r="AE105" s="7"/>
      <c r="AF105" s="14">
        <f>M105*G105*1</f>
        <v>0</v>
      </c>
    </row>
    <row r="106" spans="1:32">
      <c r="A106" s="102" t="s">
        <v>3</v>
      </c>
      <c r="B106" s="110">
        <v>41377</v>
      </c>
      <c r="C106" s="111"/>
      <c r="D106" s="112"/>
      <c r="E106" s="111"/>
      <c r="F106" s="111"/>
      <c r="G106" s="111"/>
      <c r="H106" s="111">
        <v>1</v>
      </c>
      <c r="I106" s="113">
        <v>0.30208333333333331</v>
      </c>
      <c r="J106" s="114">
        <v>3.125E-2</v>
      </c>
      <c r="K106" s="115">
        <v>0.75</v>
      </c>
      <c r="L106" s="9">
        <f t="shared" si="12"/>
        <v>1</v>
      </c>
      <c r="M106" s="116">
        <f>K106-I106+IF(I106&gt;K106,1)-J106+(E106*base!E$4)+(D106*base!E$4)+(C106*base!E$4)+(F106*base!E$4)</f>
        <v>0.41666666666666669</v>
      </c>
      <c r="N106" s="117" t="str">
        <f>IF(M106&lt;=base!E$5,"","Faux")</f>
        <v/>
      </c>
      <c r="O106" s="118">
        <f>IF(SUM(M106-base!E$5)&lt;0,0,SUM(M106-base!E$5))</f>
        <v>0</v>
      </c>
      <c r="P106" s="119"/>
      <c r="Q106" s="109"/>
      <c r="R106" s="120"/>
      <c r="S106" s="10">
        <f>L106*SUM(M102:M106)</f>
        <v>1.6666666666666667</v>
      </c>
      <c r="T106" s="10">
        <f>IF(S106&gt;("36:00"*1),S106-("36:00"*1),0)-T105</f>
        <v>0.16666666666666674</v>
      </c>
      <c r="U106" s="15"/>
      <c r="V106" s="4" t="str">
        <f>IF(travail!U106&lt;=base!E$8,"","Faux")</f>
        <v/>
      </c>
      <c r="W106" s="15"/>
      <c r="X106" s="4"/>
      <c r="AD106" s="12">
        <f>IF(SUM(MOD(K106-I106,1)-IF(K106&gt;I106,MAX(0,MIN(K106,base!E$14/24)-MAX(I106,7/24)),MAX(0,base!E$14/24-MAX(I106,7/24))+MAX(0,MIN(K106,base!E$14/24)-7/24)))&lt;0,0,SUM(MOD(K106-I106,1)-IF(K106&gt;I106,MAX(0,MIN(K106,base!E$14/24)-MAX(I106,7/24)),MAX(0,base!E$14/24-MAX(I106,7/24))+MAX(0,MIN(K106,base!E$14/24)-7/24))))</f>
        <v>0</v>
      </c>
      <c r="AE106" s="7"/>
      <c r="AF106" s="14">
        <f>M106*G106*1</f>
        <v>0</v>
      </c>
    </row>
    <row r="107" spans="1:32">
      <c r="A107" s="102" t="s">
        <v>4</v>
      </c>
      <c r="B107" s="110">
        <v>41378</v>
      </c>
      <c r="C107" s="111"/>
      <c r="D107" s="112"/>
      <c r="E107" s="111"/>
      <c r="F107" s="111"/>
      <c r="G107" s="111"/>
      <c r="H107" s="111"/>
      <c r="I107" s="113"/>
      <c r="J107" s="114"/>
      <c r="K107" s="115"/>
      <c r="L107" s="9">
        <f t="shared" si="12"/>
        <v>0</v>
      </c>
      <c r="M107" s="116">
        <f>K107-I107+IF(I107&gt;K107,1)-J107+(E107*base!E$4)+(D107*base!E$4)+(C107*base!E$4)+(F107*base!E$4)</f>
        <v>0</v>
      </c>
      <c r="N107" s="117" t="str">
        <f>IF(M107&lt;=base!E$5,"","Faux")</f>
        <v/>
      </c>
      <c r="O107" s="118">
        <f>IF(SUM(M107-base!E$5)&lt;0,0,SUM(M107-base!E$5))</f>
        <v>0</v>
      </c>
      <c r="P107" s="119">
        <f t="shared" si="11"/>
        <v>0</v>
      </c>
      <c r="Q107" s="109" t="str">
        <f>IF(P107&lt;=base!E$3,"","Faux")</f>
        <v/>
      </c>
      <c r="R107" s="120">
        <f>IF(SUM(P107-base!E$3)&lt;0,0,SUM(P107-base!E$3))</f>
        <v>0</v>
      </c>
      <c r="S107" s="10">
        <f>L107*SUM(M102:M107)</f>
        <v>0</v>
      </c>
      <c r="T107" s="10">
        <f>IF(SUM(IF(S107&gt;("36:00"*1),S107-("36:00"*1),0)-T105-T106)&lt;0,0,SUM(IF(S107&gt;("36:00"*1),S107-("36:00"*1),0)-T105-T106))</f>
        <v>0</v>
      </c>
      <c r="U107" s="15"/>
      <c r="V107" s="4" t="str">
        <f>IF(travail!U107&lt;=base!E$8,"","Faux")</f>
        <v/>
      </c>
      <c r="W107" s="15"/>
      <c r="X107" s="4"/>
      <c r="AD107" s="12">
        <f>IF(SUM(MOD(K107-I107,1)-IF(K107&gt;I107,MAX(0,MIN(K107,base!E$14/24)-MAX(I107,7/24)),MAX(0,base!E$14/24-MAX(I107,7/24))+MAX(0,MIN(K107,base!E$14/24)-7/24)))&lt;0,0,SUM(MOD(K107-I107,1)-IF(K107&gt;I107,MAX(0,MIN(K107,base!E$14/24)-MAX(I107,7/24)),MAX(0,base!E$14/24-MAX(I107,7/24))+MAX(0,MIN(K107,base!E$14/24)-7/24))))</f>
        <v>0</v>
      </c>
      <c r="AE107" s="7"/>
      <c r="AF107" s="14"/>
    </row>
    <row r="108" spans="1:32">
      <c r="A108" s="102" t="s">
        <v>5</v>
      </c>
      <c r="B108" s="110">
        <v>41379</v>
      </c>
      <c r="C108" s="111"/>
      <c r="D108" s="112"/>
      <c r="E108" s="111"/>
      <c r="F108" s="111"/>
      <c r="G108" s="111"/>
      <c r="H108" s="111"/>
      <c r="I108" s="113"/>
      <c r="J108" s="114"/>
      <c r="K108" s="115"/>
      <c r="L108" s="9">
        <f t="shared" si="12"/>
        <v>0</v>
      </c>
      <c r="M108" s="116">
        <f>K108-I108+IF(I108&gt;K108,1)-J108+(E108*base!E$4)+(D108*base!E$4)+(C108*base!E$4)+(F108*base!E$4)</f>
        <v>0</v>
      </c>
      <c r="N108" s="117" t="str">
        <f>IF(M108&lt;=base!E$5,"","Faux")</f>
        <v/>
      </c>
      <c r="O108" s="118">
        <f>IF(SUM(M108-base!E$5)&lt;0,0,SUM(M108-base!E$5))</f>
        <v>0</v>
      </c>
      <c r="P108" s="119">
        <f t="shared" si="11"/>
        <v>0</v>
      </c>
      <c r="Q108" s="109" t="str">
        <f>IF(P108&lt;=base!E$3,"","Faux")</f>
        <v/>
      </c>
      <c r="R108" s="120">
        <f>IF(SUM(P108-base!E$3)&lt;0,0,SUM(P108-base!E$3))</f>
        <v>0</v>
      </c>
      <c r="S108" s="10">
        <f>L108*SUM(M102:M108)</f>
        <v>0</v>
      </c>
      <c r="T108" s="10">
        <f>IF(SUM(IF(S108&gt;("36:00"*1),S108-("36:00"*1),0)-T106-T107)&lt;0,0,SUM(IF(S108&gt;("36:00"*1),S108-("36:00"*1),0)-T106-T107))</f>
        <v>0</v>
      </c>
      <c r="U108" s="15">
        <f>SUM(M102:M108)</f>
        <v>1.6666666666666667</v>
      </c>
      <c r="V108" s="4" t="str">
        <f>IF(travail!U108&lt;=base!E$8,"","Faux")</f>
        <v/>
      </c>
      <c r="W108" s="11">
        <f>IF(SUM(U108-base!E$8)&lt;0,0,SUM(U108-base!E$8))</f>
        <v>0</v>
      </c>
      <c r="X108" s="15">
        <f>IF(base!E$7&lt;U108,U108-base!E$7,0)</f>
        <v>0.16666666666666674</v>
      </c>
      <c r="AD108" s="12">
        <f>IF(SUM(MOD(K108-I108,1)-IF(K108&gt;I108,MAX(0,MIN(K108,base!E$14/24)-MAX(I108,7/24)),MAX(0,base!E$14/24-MAX(I108,7/24))+MAX(0,MIN(K108,base!E$14/24)-7/24)))&lt;0,0,SUM(MOD(K108-I108,1)-IF(K108&gt;I108,MAX(0,MIN(K108,base!E$14/24)-MAX(I108,7/24)),MAX(0,base!E$14/24-MAX(I108,7/24))+MAX(0,MIN(K108,base!E$14/24)-7/24))))</f>
        <v>0</v>
      </c>
      <c r="AE108" s="13">
        <f>M108</f>
        <v>0</v>
      </c>
      <c r="AF108" s="14"/>
    </row>
    <row r="109" spans="1:32">
      <c r="A109" s="102" t="s">
        <v>6</v>
      </c>
      <c r="B109" s="110">
        <v>41380</v>
      </c>
      <c r="C109" s="111"/>
      <c r="D109" s="112"/>
      <c r="E109" s="111"/>
      <c r="F109" s="111">
        <v>1</v>
      </c>
      <c r="G109" s="111"/>
      <c r="H109" s="111"/>
      <c r="I109" s="113">
        <v>0.30208333333333331</v>
      </c>
      <c r="J109" s="114">
        <v>3.125E-2</v>
      </c>
      <c r="K109" s="115">
        <v>0.75</v>
      </c>
      <c r="L109" s="9">
        <f t="shared" si="12"/>
        <v>1</v>
      </c>
      <c r="M109" s="116">
        <f>K109-I109+IF(I109&gt;K109,1)-J109+(E109*base!E$4)+(D109*base!E$4)+(C109*base!E$4)+(F109*base!E$4)</f>
        <v>0.72222222222222221</v>
      </c>
      <c r="N109" s="117"/>
      <c r="O109" s="118">
        <f>IF(SUM(M109-base!E$5)&lt;0,0,SUM(M109-base!E$5))</f>
        <v>0.30555555555555552</v>
      </c>
      <c r="P109" s="119"/>
      <c r="Q109" s="109"/>
      <c r="R109" s="120"/>
      <c r="S109" s="15"/>
      <c r="T109" s="15"/>
      <c r="U109" s="15"/>
      <c r="V109" s="4" t="str">
        <f>IF(travail!U109&lt;=base!E$8,"","Faux")</f>
        <v/>
      </c>
      <c r="W109" s="15"/>
      <c r="X109" s="4"/>
      <c r="AD109" s="12">
        <f>IF(SUM(MOD(K109-I109,1)-IF(K109&gt;I109,MAX(0,MIN(K109,base!E$14/24)-MAX(I109,7/24)),MAX(0,base!E$14/24-MAX(I109,7/24))+MAX(0,MIN(K109,base!E$14/24)-7/24)))&lt;0,0,SUM(MOD(K109-I109,1)-IF(K109&gt;I109,MAX(0,MIN(K109,base!E$14/24)-MAX(I109,7/24)),MAX(0,base!E$14/24-MAX(I109,7/24))+MAX(0,MIN(K109,base!E$14/24)-7/24))))</f>
        <v>0</v>
      </c>
      <c r="AE109" s="7"/>
      <c r="AF109" s="14">
        <f>M109*G109*1</f>
        <v>0</v>
      </c>
    </row>
    <row r="110" spans="1:32">
      <c r="A110" s="102" t="s">
        <v>7</v>
      </c>
      <c r="B110" s="110">
        <v>41381</v>
      </c>
      <c r="C110" s="111"/>
      <c r="D110" s="112"/>
      <c r="E110" s="111"/>
      <c r="F110" s="111"/>
      <c r="G110" s="111"/>
      <c r="H110" s="111">
        <v>1</v>
      </c>
      <c r="I110" s="113">
        <v>0.30208333333333331</v>
      </c>
      <c r="J110" s="114">
        <v>3.125E-2</v>
      </c>
      <c r="K110" s="115">
        <v>0.75</v>
      </c>
      <c r="L110" s="9">
        <f t="shared" si="12"/>
        <v>1</v>
      </c>
      <c r="M110" s="116">
        <f>K110-I110+IF(I110&gt;K110,1)-J110+(E110*base!E$4)+(D110*base!E$4)+(C110*base!E$4)+(F110*base!E$4)</f>
        <v>0.41666666666666669</v>
      </c>
      <c r="N110" s="117" t="str">
        <f>IF(M110&lt;=base!E$5,"","Faux")</f>
        <v/>
      </c>
      <c r="O110" s="118">
        <f>IF(SUM(M110-base!E$5)&lt;0,0,SUM(M110-base!E$5))</f>
        <v>0</v>
      </c>
      <c r="P110" s="119"/>
      <c r="Q110" s="109"/>
      <c r="R110" s="120"/>
      <c r="S110" s="10">
        <f>L110*SUM(M109:M110)</f>
        <v>1.1388888888888888</v>
      </c>
      <c r="T110" s="10">
        <f t="shared" ref="T110:T112" si="19">IF(S110&gt;("36:00"*1),S110-("36:00"*1),0)-T109</f>
        <v>0</v>
      </c>
      <c r="U110" s="15"/>
      <c r="V110" s="4" t="str">
        <f>IF(travail!U110&lt;=base!E$8,"","Faux")</f>
        <v/>
      </c>
      <c r="W110" s="15"/>
      <c r="X110" s="4"/>
      <c r="AD110" s="12">
        <f>IF(SUM(MOD(K110-I110,1)-IF(K110&gt;I110,MAX(0,MIN(K110,base!E$14/24)-MAX(I110,7/24)),MAX(0,base!E$14/24-MAX(I110,7/24))+MAX(0,MIN(K110,base!E$14/24)-7/24)))&lt;0,0,SUM(MOD(K110-I110,1)-IF(K110&gt;I110,MAX(0,MIN(K110,base!E$14/24)-MAX(I110,7/24)),MAX(0,base!E$14/24-MAX(I110,7/24))+MAX(0,MIN(K110,base!E$14/24)-7/24))))</f>
        <v>0</v>
      </c>
      <c r="AE110" s="7"/>
      <c r="AF110" s="14">
        <f>M110*G110*1</f>
        <v>0</v>
      </c>
    </row>
    <row r="111" spans="1:32">
      <c r="A111" s="102" t="s">
        <v>8</v>
      </c>
      <c r="B111" s="110">
        <v>41382</v>
      </c>
      <c r="C111" s="111"/>
      <c r="D111" s="112"/>
      <c r="E111" s="111"/>
      <c r="F111" s="111"/>
      <c r="G111" s="111"/>
      <c r="H111" s="111"/>
      <c r="I111" s="113"/>
      <c r="J111" s="114"/>
      <c r="K111" s="115"/>
      <c r="L111" s="9">
        <f t="shared" si="12"/>
        <v>0</v>
      </c>
      <c r="M111" s="116">
        <f>K111-I111+IF(I111&gt;K111,1)-J111+(E111*base!E$4)+(D111*base!E$4)+(C111*base!E$4)+(F111*base!E$4)</f>
        <v>0</v>
      </c>
      <c r="N111" s="117" t="str">
        <f>IF(M111&lt;=base!E$5,"","Faux")</f>
        <v/>
      </c>
      <c r="O111" s="118">
        <f>IF(SUM(M111-base!E$5)&lt;0,0,SUM(M111-base!E$5))</f>
        <v>0</v>
      </c>
      <c r="P111" s="119">
        <f t="shared" si="11"/>
        <v>0</v>
      </c>
      <c r="Q111" s="109"/>
      <c r="R111" s="120">
        <f>IF(SUM(P111-base!E$3)&lt;0,0,SUM(P111-base!E$3))</f>
        <v>0</v>
      </c>
      <c r="S111" s="10">
        <f>L111*SUM(M109:M111)</f>
        <v>0</v>
      </c>
      <c r="T111" s="10">
        <f t="shared" si="19"/>
        <v>0</v>
      </c>
      <c r="U111" s="15"/>
      <c r="V111" s="4" t="str">
        <f>IF(travail!U111&lt;=base!E$8,"","Faux")</f>
        <v/>
      </c>
      <c r="W111" s="15"/>
      <c r="X111" s="4"/>
      <c r="AD111" s="12">
        <f>IF(SUM(MOD(K111-I111,1)-IF(K111&gt;I111,MAX(0,MIN(K111,base!E$14/24)-MAX(I111,7/24)),MAX(0,base!E$14/24-MAX(I111,7/24))+MAX(0,MIN(K111,base!E$14/24)-7/24)))&lt;0,0,SUM(MOD(K111-I111,1)-IF(K111&gt;I111,MAX(0,MIN(K111,base!E$14/24)-MAX(I111,7/24)),MAX(0,base!E$14/24-MAX(I111,7/24))+MAX(0,MIN(K111,base!E$14/24)-7/24))))</f>
        <v>0</v>
      </c>
      <c r="AE111" s="7"/>
      <c r="AF111" s="14">
        <f>M111*G111*1</f>
        <v>0</v>
      </c>
    </row>
    <row r="112" spans="1:32">
      <c r="A112" s="102" t="s">
        <v>9</v>
      </c>
      <c r="B112" s="110">
        <v>41383</v>
      </c>
      <c r="C112" s="111"/>
      <c r="D112" s="112"/>
      <c r="E112" s="111"/>
      <c r="F112" s="111"/>
      <c r="G112" s="111"/>
      <c r="H112" s="111">
        <v>1</v>
      </c>
      <c r="I112" s="113">
        <v>0.30208333333333331</v>
      </c>
      <c r="J112" s="114">
        <v>3.125E-2</v>
      </c>
      <c r="K112" s="115">
        <v>0.75</v>
      </c>
      <c r="L112" s="9">
        <f t="shared" si="12"/>
        <v>1</v>
      </c>
      <c r="M112" s="116">
        <f>K112-I112+IF(I112&gt;K112,1)-J112+(E112*base!E$4)+(D112*base!E$4)+(C112*base!E$4)+(F112*base!E$4)</f>
        <v>0.41666666666666669</v>
      </c>
      <c r="N112" s="117" t="str">
        <f>IF(M112&lt;=base!E$5,"","Faux")</f>
        <v/>
      </c>
      <c r="O112" s="118">
        <f>IF(SUM(M112-base!E$5)&lt;0,0,SUM(M112-base!E$5))</f>
        <v>0</v>
      </c>
      <c r="P112" s="119"/>
      <c r="Q112" s="109"/>
      <c r="R112" s="120"/>
      <c r="S112" s="10">
        <f>L112*SUM(M109:M112)</f>
        <v>1.5555555555555556</v>
      </c>
      <c r="T112" s="10">
        <f t="shared" si="19"/>
        <v>5.555555555555558E-2</v>
      </c>
      <c r="U112" s="15"/>
      <c r="V112" s="4" t="str">
        <f>IF(travail!U112&lt;=base!E$8,"","Faux")</f>
        <v/>
      </c>
      <c r="W112" s="15"/>
      <c r="X112" s="4"/>
      <c r="AD112" s="12">
        <f>IF(SUM(MOD(K112-I112,1)-IF(K112&gt;I112,MAX(0,MIN(K112,base!E$14/24)-MAX(I112,7/24)),MAX(0,base!E$14/24-MAX(I112,7/24))+MAX(0,MIN(K112,base!E$14/24)-7/24)))&lt;0,0,SUM(MOD(K112-I112,1)-IF(K112&gt;I112,MAX(0,MIN(K112,base!E$14/24)-MAX(I112,7/24)),MAX(0,base!E$14/24-MAX(I112,7/24))+MAX(0,MIN(K112,base!E$14/24)-7/24))))</f>
        <v>0</v>
      </c>
      <c r="AE112" s="7"/>
      <c r="AF112" s="14">
        <f>M112*G112*1</f>
        <v>0</v>
      </c>
    </row>
    <row r="113" spans="1:32">
      <c r="A113" s="102" t="s">
        <v>3</v>
      </c>
      <c r="B113" s="110">
        <v>41384</v>
      </c>
      <c r="C113" s="111"/>
      <c r="D113" s="112"/>
      <c r="E113" s="111"/>
      <c r="F113" s="111"/>
      <c r="G113" s="111"/>
      <c r="H113" s="111">
        <v>1</v>
      </c>
      <c r="I113" s="113">
        <v>0.30208333333333331</v>
      </c>
      <c r="J113" s="114">
        <v>3.125E-2</v>
      </c>
      <c r="K113" s="115">
        <v>0.75</v>
      </c>
      <c r="L113" s="9">
        <f t="shared" si="12"/>
        <v>1</v>
      </c>
      <c r="M113" s="116">
        <f>K113-I113+IF(I113&gt;K113,1)-J113+(E113*base!E$4)+(D113*base!E$4)+(C113*base!E$4)+(F113*base!E$4)</f>
        <v>0.41666666666666669</v>
      </c>
      <c r="N113" s="117" t="str">
        <f>IF(M113&lt;=base!E$5,"","Faux")</f>
        <v/>
      </c>
      <c r="O113" s="118">
        <f>IF(SUM(M113-base!E$5)&lt;0,0,SUM(M113-base!E$5))</f>
        <v>0</v>
      </c>
      <c r="P113" s="119"/>
      <c r="Q113" s="109"/>
      <c r="R113" s="120"/>
      <c r="S113" s="10">
        <f>L113*SUM(M109:M113)</f>
        <v>1.9722222222222223</v>
      </c>
      <c r="T113" s="10">
        <f>IF(S113&gt;("36:00"*1),S113-("36:00"*1),0)-T112</f>
        <v>0.41666666666666674</v>
      </c>
      <c r="U113" s="15"/>
      <c r="V113" s="4" t="str">
        <f>IF(travail!U113&lt;=base!E$8,"","Faux")</f>
        <v/>
      </c>
      <c r="W113" s="15"/>
      <c r="X113" s="4"/>
      <c r="AD113" s="12">
        <f>IF(SUM(MOD(K113-I113,1)-IF(K113&gt;I113,MAX(0,MIN(K113,base!E$14/24)-MAX(I113,7/24)),MAX(0,base!E$14/24-MAX(I113,7/24))+MAX(0,MIN(K113,base!E$14/24)-7/24)))&lt;0,0,SUM(MOD(K113-I113,1)-IF(K113&gt;I113,MAX(0,MIN(K113,base!E$14/24)-MAX(I113,7/24)),MAX(0,base!E$14/24-MAX(I113,7/24))+MAX(0,MIN(K113,base!E$14/24)-7/24))))</f>
        <v>0</v>
      </c>
      <c r="AE113" s="7"/>
      <c r="AF113" s="14">
        <f>M113*G113*1</f>
        <v>0</v>
      </c>
    </row>
    <row r="114" spans="1:32">
      <c r="A114" s="102" t="s">
        <v>4</v>
      </c>
      <c r="B114" s="110">
        <v>41385</v>
      </c>
      <c r="C114" s="111"/>
      <c r="D114" s="112"/>
      <c r="E114" s="111"/>
      <c r="F114" s="111"/>
      <c r="G114" s="111"/>
      <c r="H114" s="111"/>
      <c r="I114" s="113"/>
      <c r="J114" s="114"/>
      <c r="K114" s="115"/>
      <c r="L114" s="9">
        <f t="shared" si="12"/>
        <v>0</v>
      </c>
      <c r="M114" s="116">
        <f>K114-I114+IF(I114&gt;K114,1)-J114+(E114*base!E$4)+(D114*base!E$4)+(C114*base!E$4)+(F114*base!E$4)</f>
        <v>0</v>
      </c>
      <c r="N114" s="117" t="str">
        <f>IF(M114&lt;=base!E$5,"","Faux")</f>
        <v/>
      </c>
      <c r="O114" s="118">
        <f>IF(SUM(M114-base!E$5)&lt;0,0,SUM(M114-base!E$5))</f>
        <v>0</v>
      </c>
      <c r="P114" s="119">
        <f t="shared" si="11"/>
        <v>0</v>
      </c>
      <c r="Q114" s="109" t="str">
        <f>IF(P114&lt;=base!E$3,"","Faux")</f>
        <v/>
      </c>
      <c r="R114" s="120">
        <f>IF(SUM(P114-base!E$3)&lt;0,0,SUM(P114-base!E$3))</f>
        <v>0</v>
      </c>
      <c r="S114" s="10">
        <f>L114*SUM(M109:M114)</f>
        <v>0</v>
      </c>
      <c r="T114" s="10">
        <f>IF(SUM(IF(S114&gt;("36:00"*1),S114-("36:00"*1),0)-T112-T113)&lt;0,0,SUM(IF(S114&gt;("36:00"*1),S114-("36:00"*1),0)-T112-T113))</f>
        <v>0</v>
      </c>
      <c r="U114" s="15"/>
      <c r="V114" s="4" t="str">
        <f>IF(travail!U114&lt;=base!E$8,"","Faux")</f>
        <v/>
      </c>
      <c r="W114" s="15"/>
      <c r="X114" s="4"/>
      <c r="AD114" s="12">
        <f>IF(SUM(MOD(K114-I114,1)-IF(K114&gt;I114,MAX(0,MIN(K114,base!E$14/24)-MAX(I114,7/24)),MAX(0,base!E$14/24-MAX(I114,7/24))+MAX(0,MIN(K114,base!E$14/24)-7/24)))&lt;0,0,SUM(MOD(K114-I114,1)-IF(K114&gt;I114,MAX(0,MIN(K114,base!E$14/24)-MAX(I114,7/24)),MAX(0,base!E$14/24-MAX(I114,7/24))+MAX(0,MIN(K114,base!E$14/24)-7/24))))</f>
        <v>0</v>
      </c>
      <c r="AE114" s="7"/>
      <c r="AF114" s="14"/>
    </row>
    <row r="115" spans="1:32">
      <c r="A115" s="102" t="s">
        <v>5</v>
      </c>
      <c r="B115" s="110">
        <v>41386</v>
      </c>
      <c r="C115" s="111"/>
      <c r="D115" s="112"/>
      <c r="E115" s="111"/>
      <c r="F115" s="111"/>
      <c r="G115" s="111"/>
      <c r="H115" s="111"/>
      <c r="I115" s="113"/>
      <c r="J115" s="114"/>
      <c r="K115" s="115"/>
      <c r="L115" s="9">
        <f t="shared" si="12"/>
        <v>0</v>
      </c>
      <c r="M115" s="116">
        <f>K115-I115+IF(I115&gt;K115,1)-J115+(E115*base!E$4)+(D115*base!E$4)+(C115*base!E$4)+(F115*base!E$4)</f>
        <v>0</v>
      </c>
      <c r="N115" s="117" t="str">
        <f>IF(M115&lt;=base!E$5,"","Faux")</f>
        <v/>
      </c>
      <c r="O115" s="118">
        <f>IF(SUM(M115-base!E$5)&lt;0,0,SUM(M115-base!E$5))</f>
        <v>0</v>
      </c>
      <c r="P115" s="119">
        <f t="shared" si="11"/>
        <v>0</v>
      </c>
      <c r="Q115" s="109" t="str">
        <f>IF(P115&lt;=base!E$3,"","Faux")</f>
        <v/>
      </c>
      <c r="R115" s="120">
        <f>IF(SUM(P115-base!E$3)&lt;0,0,SUM(P115-base!E$3))</f>
        <v>0</v>
      </c>
      <c r="S115" s="10">
        <f>L115*SUM(M109:M115)</f>
        <v>0</v>
      </c>
      <c r="T115" s="10">
        <f>IF(SUM(IF(S115&gt;("36:00"*1),S115-("36:00"*1),0)-T113-T114)&lt;0,0,SUM(IF(S115&gt;("36:00"*1),S115-("36:00"*1),0)-T113-T114))</f>
        <v>0</v>
      </c>
      <c r="U115" s="15">
        <f>SUM(M109:M115)</f>
        <v>1.9722222222222223</v>
      </c>
      <c r="V115" s="4" t="str">
        <f>IF(travail!U115&lt;=base!E$8,"","Faux")</f>
        <v/>
      </c>
      <c r="W115" s="11">
        <f>IF(SUM(U115-base!E$8)&lt;0,0,SUM(U115-base!E$8))</f>
        <v>0</v>
      </c>
      <c r="X115" s="15">
        <f>IF(base!E$7&lt;U115,U115-base!E$7,0)</f>
        <v>0.47222222222222232</v>
      </c>
      <c r="AD115" s="12">
        <f>IF(SUM(MOD(K115-I115,1)-IF(K115&gt;I115,MAX(0,MIN(K115,base!E$14/24)-MAX(I115,7/24)),MAX(0,base!E$14/24-MAX(I115,7/24))+MAX(0,MIN(K115,base!E$14/24)-7/24)))&lt;0,0,SUM(MOD(K115-I115,1)-IF(K115&gt;I115,MAX(0,MIN(K115,base!E$14/24)-MAX(I115,7/24)),MAX(0,base!E$14/24-MAX(I115,7/24))+MAX(0,MIN(K115,base!E$14/24)-7/24))))</f>
        <v>0</v>
      </c>
      <c r="AE115" s="13">
        <f>M115</f>
        <v>0</v>
      </c>
      <c r="AF115" s="14"/>
    </row>
    <row r="116" spans="1:32">
      <c r="A116" s="102" t="s">
        <v>6</v>
      </c>
      <c r="B116" s="110">
        <v>41387</v>
      </c>
      <c r="C116" s="111">
        <v>1</v>
      </c>
      <c r="D116" s="112"/>
      <c r="E116" s="111"/>
      <c r="F116" s="111"/>
      <c r="G116" s="111"/>
      <c r="H116" s="111"/>
      <c r="I116" s="113">
        <v>0.30208333333333331</v>
      </c>
      <c r="J116" s="114">
        <v>3.125E-2</v>
      </c>
      <c r="K116" s="115">
        <v>0.75</v>
      </c>
      <c r="L116" s="9">
        <f t="shared" si="12"/>
        <v>1</v>
      </c>
      <c r="M116" s="116">
        <f>K116-I116+IF(I116&gt;K116,1)-J116+(E116*base!E$4)+(D116*base!E$4)+(C116*base!E$4)+(F116*base!E$4)</f>
        <v>0.72222222222222221</v>
      </c>
      <c r="N116" s="117"/>
      <c r="O116" s="118">
        <f>IF(SUM(M116-base!E$5)&lt;0,0,SUM(M116-base!E$5))</f>
        <v>0.30555555555555552</v>
      </c>
      <c r="P116" s="119"/>
      <c r="Q116" s="109"/>
      <c r="R116" s="120"/>
      <c r="S116" s="15"/>
      <c r="T116" s="15"/>
      <c r="U116" s="15"/>
      <c r="V116" s="4" t="str">
        <f>IF(travail!U116&lt;=base!E$8,"","Faux")</f>
        <v/>
      </c>
      <c r="W116" s="15"/>
      <c r="X116" s="4"/>
      <c r="AD116" s="12">
        <f>IF(SUM(MOD(K116-I116,1)-IF(K116&gt;I116,MAX(0,MIN(K116,base!E$14/24)-MAX(I116,7/24)),MAX(0,base!E$14/24-MAX(I116,7/24))+MAX(0,MIN(K116,base!E$14/24)-7/24)))&lt;0,0,SUM(MOD(K116-I116,1)-IF(K116&gt;I116,MAX(0,MIN(K116,base!E$14/24)-MAX(I116,7/24)),MAX(0,base!E$14/24-MAX(I116,7/24))+MAX(0,MIN(K116,base!E$14/24)-7/24))))</f>
        <v>0</v>
      </c>
      <c r="AE116" s="7"/>
      <c r="AF116" s="14">
        <f>M116*G116*1</f>
        <v>0</v>
      </c>
    </row>
    <row r="117" spans="1:32">
      <c r="A117" s="102" t="s">
        <v>7</v>
      </c>
      <c r="B117" s="110">
        <v>41388</v>
      </c>
      <c r="C117" s="111">
        <v>1</v>
      </c>
      <c r="D117" s="112"/>
      <c r="E117" s="111"/>
      <c r="F117" s="111"/>
      <c r="G117" s="111"/>
      <c r="H117" s="111"/>
      <c r="I117" s="113">
        <v>0.30208333333333331</v>
      </c>
      <c r="J117" s="114">
        <v>3.125E-2</v>
      </c>
      <c r="K117" s="115">
        <v>0.75</v>
      </c>
      <c r="L117" s="9">
        <f t="shared" si="12"/>
        <v>1</v>
      </c>
      <c r="M117" s="116">
        <f>K117-I117+IF(I117&gt;K117,1)-J117+(E117*base!E$4)+(D117*base!E$4)+(C117*base!E$4)+(F117*base!E$4)</f>
        <v>0.72222222222222221</v>
      </c>
      <c r="N117" s="117"/>
      <c r="O117" s="118">
        <f>IF(SUM(M117-base!E$5)&lt;0,0,SUM(M117-base!E$5))</f>
        <v>0.30555555555555552</v>
      </c>
      <c r="P117" s="119"/>
      <c r="Q117" s="109"/>
      <c r="R117" s="120"/>
      <c r="S117" s="10">
        <f>L117*SUM(M116:M117)</f>
        <v>1.4444444444444444</v>
      </c>
      <c r="T117" s="10">
        <f t="shared" ref="T117:T119" si="20">IF(S117&gt;("36:00"*1),S117-("36:00"*1),0)-T116</f>
        <v>0</v>
      </c>
      <c r="U117" s="15"/>
      <c r="V117" s="4" t="str">
        <f>IF(travail!U117&lt;=base!E$8,"","Faux")</f>
        <v/>
      </c>
      <c r="W117" s="15"/>
      <c r="X117" s="4"/>
      <c r="AD117" s="12">
        <f>IF(SUM(MOD(K117-I117,1)-IF(K117&gt;I117,MAX(0,MIN(K117,base!E$14/24)-MAX(I117,7/24)),MAX(0,base!E$14/24-MAX(I117,7/24))+MAX(0,MIN(K117,base!E$14/24)-7/24)))&lt;0,0,SUM(MOD(K117-I117,1)-IF(K117&gt;I117,MAX(0,MIN(K117,base!E$14/24)-MAX(I117,7/24)),MAX(0,base!E$14/24-MAX(I117,7/24))+MAX(0,MIN(K117,base!E$14/24)-7/24))))</f>
        <v>0</v>
      </c>
      <c r="AE117" s="7"/>
      <c r="AF117" s="14">
        <f>M117*G117*1</f>
        <v>0</v>
      </c>
    </row>
    <row r="118" spans="1:32">
      <c r="A118" s="102" t="s">
        <v>8</v>
      </c>
      <c r="B118" s="110">
        <v>41389</v>
      </c>
      <c r="C118" s="111"/>
      <c r="D118" s="112"/>
      <c r="E118" s="111"/>
      <c r="F118" s="111"/>
      <c r="G118" s="111"/>
      <c r="H118" s="111"/>
      <c r="I118" s="113"/>
      <c r="J118" s="114"/>
      <c r="K118" s="115"/>
      <c r="L118" s="9">
        <f t="shared" si="12"/>
        <v>0</v>
      </c>
      <c r="M118" s="116">
        <f>K118-I118+IF(I118&gt;K118,1)-J118+(E118*base!E$4)+(D118*base!E$4)+(C118*base!E$4)+(F118*base!E$4)</f>
        <v>0</v>
      </c>
      <c r="N118" s="117" t="str">
        <f>IF(M118&lt;=base!E$5,"","Faux")</f>
        <v/>
      </c>
      <c r="O118" s="118">
        <f>IF(SUM(M118-base!E$5)&lt;0,0,SUM(M118-base!E$5))</f>
        <v>0</v>
      </c>
      <c r="P118" s="119">
        <f t="shared" si="11"/>
        <v>0</v>
      </c>
      <c r="Q118" s="109" t="str">
        <f>IF(P118&lt;=base!E$3,"","Faux")</f>
        <v/>
      </c>
      <c r="R118" s="120">
        <f>IF(SUM(P118-base!E$3)&lt;0,0,SUM(P118-base!E$3))</f>
        <v>0</v>
      </c>
      <c r="S118" s="10">
        <f>L118*SUM(M116:M118)</f>
        <v>0</v>
      </c>
      <c r="T118" s="10">
        <f t="shared" si="20"/>
        <v>0</v>
      </c>
      <c r="U118" s="15"/>
      <c r="V118" s="4" t="str">
        <f>IF(travail!U118&lt;=base!E$8,"","Faux")</f>
        <v/>
      </c>
      <c r="W118" s="15"/>
      <c r="X118" s="4"/>
      <c r="AD118" s="12">
        <f>IF(SUM(MOD(K118-I118,1)-IF(K118&gt;I118,MAX(0,MIN(K118,base!E$14/24)-MAX(I118,7/24)),MAX(0,base!E$14/24-MAX(I118,7/24))+MAX(0,MIN(K118,base!E$14/24)-7/24)))&lt;0,0,SUM(MOD(K118-I118,1)-IF(K118&gt;I118,MAX(0,MIN(K118,base!E$14/24)-MAX(I118,7/24)),MAX(0,base!E$14/24-MAX(I118,7/24))+MAX(0,MIN(K118,base!E$14/24)-7/24))))</f>
        <v>0</v>
      </c>
      <c r="AE118" s="7"/>
      <c r="AF118" s="14">
        <f>M118*G118*1</f>
        <v>0</v>
      </c>
    </row>
    <row r="119" spans="1:32">
      <c r="A119" s="102" t="s">
        <v>9</v>
      </c>
      <c r="B119" s="110">
        <v>41390</v>
      </c>
      <c r="C119" s="111">
        <v>1</v>
      </c>
      <c r="D119" s="112"/>
      <c r="E119" s="111"/>
      <c r="F119" s="111"/>
      <c r="G119" s="111"/>
      <c r="H119" s="111"/>
      <c r="I119" s="113">
        <v>0.30208333333333331</v>
      </c>
      <c r="J119" s="114">
        <v>3.125E-2</v>
      </c>
      <c r="K119" s="115">
        <v>0.75</v>
      </c>
      <c r="L119" s="9">
        <f t="shared" si="12"/>
        <v>1</v>
      </c>
      <c r="M119" s="116">
        <f>K119-I119+IF(I119&gt;K119,1)-J119+(E119*base!E$4)+(D119*base!E$4)+(C119*base!E$4)+(F119*base!E$4)</f>
        <v>0.72222222222222221</v>
      </c>
      <c r="N119" s="117"/>
      <c r="O119" s="118">
        <f>IF(SUM(M119-base!E$5)&lt;0,0,SUM(M119-base!E$5))</f>
        <v>0.30555555555555552</v>
      </c>
      <c r="P119" s="119"/>
      <c r="Q119" s="109"/>
      <c r="R119" s="120"/>
      <c r="S119" s="10">
        <f>L119*SUM(M116:M119)</f>
        <v>2.1666666666666665</v>
      </c>
      <c r="T119" s="10">
        <f t="shared" si="20"/>
        <v>0.66666666666666652</v>
      </c>
      <c r="U119" s="15"/>
      <c r="V119" s="4" t="str">
        <f>IF(travail!U119&lt;=base!E$8,"","Faux")</f>
        <v/>
      </c>
      <c r="W119" s="15"/>
      <c r="X119" s="4"/>
      <c r="AD119" s="12">
        <f>IF(SUM(MOD(K119-I119,1)-IF(K119&gt;I119,MAX(0,MIN(K119,base!E$14/24)-MAX(I119,7/24)),MAX(0,base!E$14/24-MAX(I119,7/24))+MAX(0,MIN(K119,base!E$14/24)-7/24)))&lt;0,0,SUM(MOD(K119-I119,1)-IF(K119&gt;I119,MAX(0,MIN(K119,base!E$14/24)-MAX(I119,7/24)),MAX(0,base!E$14/24-MAX(I119,7/24))+MAX(0,MIN(K119,base!E$14/24)-7/24))))</f>
        <v>0</v>
      </c>
      <c r="AE119" s="7"/>
      <c r="AF119" s="14">
        <f>M119*G119*1</f>
        <v>0</v>
      </c>
    </row>
    <row r="120" spans="1:32">
      <c r="A120" s="102" t="s">
        <v>3</v>
      </c>
      <c r="B120" s="110">
        <v>41391</v>
      </c>
      <c r="C120" s="111">
        <v>1</v>
      </c>
      <c r="D120" s="112"/>
      <c r="E120" s="111"/>
      <c r="F120" s="111"/>
      <c r="G120" s="111"/>
      <c r="H120" s="111"/>
      <c r="I120" s="113">
        <v>0.30208333333333331</v>
      </c>
      <c r="J120" s="114">
        <v>3.125E-2</v>
      </c>
      <c r="K120" s="115">
        <v>0.75</v>
      </c>
      <c r="L120" s="9">
        <f t="shared" si="12"/>
        <v>1</v>
      </c>
      <c r="M120" s="116">
        <f>K120-I120+IF(I120&gt;K120,1)-J120+(E120*base!E$4)+(D120*base!E$4)+(C120*base!E$4)+(F120*base!E$4)</f>
        <v>0.72222222222222221</v>
      </c>
      <c r="N120" s="117"/>
      <c r="O120" s="118">
        <f>IF(SUM(M120-base!E$5)&lt;0,0,SUM(M120-base!E$5))</f>
        <v>0.30555555555555552</v>
      </c>
      <c r="P120" s="119"/>
      <c r="Q120" s="109"/>
      <c r="R120" s="120"/>
      <c r="S120" s="10">
        <f>L120*SUM(M116:M120)</f>
        <v>2.8888888888888888</v>
      </c>
      <c r="T120" s="10">
        <f>IF(S120&gt;("36:00"*1),S120-("36:00"*1),0)-T119</f>
        <v>0.72222222222222232</v>
      </c>
      <c r="U120" s="15"/>
      <c r="V120" s="4" t="str">
        <f>IF(travail!U120&lt;=base!E$8,"","Faux")</f>
        <v/>
      </c>
      <c r="W120" s="15"/>
      <c r="X120" s="4"/>
      <c r="AD120" s="12">
        <f>IF(SUM(MOD(K120-I120,1)-IF(K120&gt;I120,MAX(0,MIN(K120,base!E$14/24)-MAX(I120,7/24)),MAX(0,base!E$14/24-MAX(I120,7/24))+MAX(0,MIN(K120,base!E$14/24)-7/24)))&lt;0,0,SUM(MOD(K120-I120,1)-IF(K120&gt;I120,MAX(0,MIN(K120,base!E$14/24)-MAX(I120,7/24)),MAX(0,base!E$14/24-MAX(I120,7/24))+MAX(0,MIN(K120,base!E$14/24)-7/24))))</f>
        <v>0</v>
      </c>
      <c r="AE120" s="7"/>
      <c r="AF120" s="14">
        <f>M120*G120*1</f>
        <v>0</v>
      </c>
    </row>
    <row r="121" spans="1:32">
      <c r="A121" s="102" t="s">
        <v>4</v>
      </c>
      <c r="B121" s="110">
        <v>41392</v>
      </c>
      <c r="C121" s="111"/>
      <c r="D121" s="112"/>
      <c r="E121" s="111"/>
      <c r="F121" s="111"/>
      <c r="G121" s="111"/>
      <c r="H121" s="111"/>
      <c r="I121" s="113"/>
      <c r="J121" s="114"/>
      <c r="K121" s="115"/>
      <c r="L121" s="9">
        <f t="shared" si="12"/>
        <v>0</v>
      </c>
      <c r="M121" s="116">
        <f>K121-I121+IF(I121&gt;K121,1)-J121+(E121*base!E$4)+(D121*base!E$4)+(C121*base!E$4)+(F121*base!E$4)</f>
        <v>0</v>
      </c>
      <c r="N121" s="117" t="str">
        <f>IF(M121&lt;=base!E$5,"","Faux")</f>
        <v/>
      </c>
      <c r="O121" s="118">
        <f>IF(SUM(M121-base!E$5)&lt;0,0,SUM(M121-base!E$5))</f>
        <v>0</v>
      </c>
      <c r="P121" s="119">
        <f t="shared" si="11"/>
        <v>0</v>
      </c>
      <c r="Q121" s="109" t="str">
        <f>IF(P121&lt;=base!E$3,"","Faux")</f>
        <v/>
      </c>
      <c r="R121" s="120">
        <f>IF(SUM(P121-base!E$3)&lt;0,0,SUM(P121-base!E$3))</f>
        <v>0</v>
      </c>
      <c r="S121" s="10">
        <f>L121*SUM(M116:M121)</f>
        <v>0</v>
      </c>
      <c r="T121" s="10">
        <f>IF(SUM(IF(S121&gt;("36:00"*1),S121-("36:00"*1),0)-T119-T120)&lt;0,0,SUM(IF(S121&gt;("36:00"*1),S121-("36:00"*1),0)-T119-T120))</f>
        <v>0</v>
      </c>
      <c r="U121" s="15"/>
      <c r="V121" s="4" t="str">
        <f>IF(travail!U121&lt;=base!E$8,"","Faux")</f>
        <v/>
      </c>
      <c r="W121" s="15"/>
      <c r="X121" s="4"/>
      <c r="AD121" s="12">
        <f>IF(SUM(MOD(K121-I121,1)-IF(K121&gt;I121,MAX(0,MIN(K121,base!E$14/24)-MAX(I121,7/24)),MAX(0,base!E$14/24-MAX(I121,7/24))+MAX(0,MIN(K121,base!E$14/24)-7/24)))&lt;0,0,SUM(MOD(K121-I121,1)-IF(K121&gt;I121,MAX(0,MIN(K121,base!E$14/24)-MAX(I121,7/24)),MAX(0,base!E$14/24-MAX(I121,7/24))+MAX(0,MIN(K121,base!E$14/24)-7/24))))</f>
        <v>0</v>
      </c>
      <c r="AE121" s="7"/>
      <c r="AF121" s="14"/>
    </row>
    <row r="122" spans="1:32">
      <c r="A122" s="102" t="s">
        <v>5</v>
      </c>
      <c r="B122" s="110">
        <v>41393</v>
      </c>
      <c r="C122" s="111"/>
      <c r="D122" s="112"/>
      <c r="E122" s="111"/>
      <c r="F122" s="111"/>
      <c r="G122" s="111"/>
      <c r="H122" s="111"/>
      <c r="I122" s="113"/>
      <c r="J122" s="114"/>
      <c r="K122" s="115"/>
      <c r="L122" s="9">
        <f t="shared" si="12"/>
        <v>0</v>
      </c>
      <c r="M122" s="116">
        <f>K122-I122+IF(I122&gt;K122,1)-J122+(E122*base!E$4)+(D122*base!E$4)+(C122*base!E$4)+(F122*base!E$4)</f>
        <v>0</v>
      </c>
      <c r="N122" s="117" t="str">
        <f>IF(M122&lt;=base!E$5,"","Faux")</f>
        <v/>
      </c>
      <c r="O122" s="118">
        <f>IF(SUM(M122-base!E$5)&lt;0,0,SUM(M122-base!E$5))</f>
        <v>0</v>
      </c>
      <c r="P122" s="119">
        <f t="shared" si="11"/>
        <v>0</v>
      </c>
      <c r="Q122" s="109" t="str">
        <f>IF(P122&lt;=base!E$3,"","Faux")</f>
        <v/>
      </c>
      <c r="R122" s="120">
        <f>IF(SUM(P122-base!E$3)&lt;0,0,SUM(P122-base!E$3))</f>
        <v>0</v>
      </c>
      <c r="S122" s="10">
        <f>L122*SUM(M116:M122)</f>
        <v>0</v>
      </c>
      <c r="T122" s="10">
        <f>IF(SUM(IF(S122&gt;("36:00"*1),S122-("36:00"*1),0)-T120-T121)&lt;0,0,SUM(IF(S122&gt;("36:00"*1),S122-("36:00"*1),0)-T120-T121))</f>
        <v>0</v>
      </c>
      <c r="U122" s="15">
        <f>SUM(M116:M122)</f>
        <v>2.8888888888888888</v>
      </c>
      <c r="V122" s="4" t="str">
        <f>IF(travail!U122&lt;=base!E$8,"","Faux")</f>
        <v>Faux</v>
      </c>
      <c r="W122" s="11">
        <f>IF(SUM(U122-base!E$8)&lt;0,0,SUM(U122-base!E$8))</f>
        <v>0.88888888888888884</v>
      </c>
      <c r="X122" s="15">
        <f>IF(base!E$7&lt;U122,U122-base!E$7,0)</f>
        <v>1.3888888888888888</v>
      </c>
      <c r="AD122" s="12">
        <f>IF(SUM(MOD(K122-I122,1)-IF(K122&gt;I122,MAX(0,MIN(K122,base!E$14/24)-MAX(I122,7/24)),MAX(0,base!E$14/24-MAX(I122,7/24))+MAX(0,MIN(K122,base!E$14/24)-7/24)))&lt;0,0,SUM(MOD(K122-I122,1)-IF(K122&gt;I122,MAX(0,MIN(K122,base!E$14/24)-MAX(I122,7/24)),MAX(0,base!E$14/24-MAX(I122,7/24))+MAX(0,MIN(K122,base!E$14/24)-7/24))))</f>
        <v>0</v>
      </c>
      <c r="AE122" s="13">
        <f>M122</f>
        <v>0</v>
      </c>
      <c r="AF122" s="14"/>
    </row>
    <row r="123" spans="1:32">
      <c r="A123" s="102" t="s">
        <v>6</v>
      </c>
      <c r="B123" s="110">
        <v>41394</v>
      </c>
      <c r="C123" s="111"/>
      <c r="D123" s="112"/>
      <c r="E123" s="111"/>
      <c r="F123" s="111">
        <v>1</v>
      </c>
      <c r="G123" s="111"/>
      <c r="H123" s="111"/>
      <c r="I123" s="113">
        <v>0.30208333333333331</v>
      </c>
      <c r="J123" s="114">
        <v>3.125E-2</v>
      </c>
      <c r="K123" s="115">
        <v>0.75</v>
      </c>
      <c r="L123" s="9">
        <f t="shared" si="12"/>
        <v>1</v>
      </c>
      <c r="M123" s="116">
        <f>K123-I123+IF(I123&gt;K123,1)-J123+(E123*base!E$4)+(D123*base!E$4)+(C123*base!E$4)+(F123*base!E$4)</f>
        <v>0.72222222222222221</v>
      </c>
      <c r="N123" s="117"/>
      <c r="O123" s="118">
        <f>IF(SUM(M123-base!E$5)&lt;0,0,SUM(M123-base!E$5))</f>
        <v>0.30555555555555552</v>
      </c>
      <c r="P123" s="119"/>
      <c r="Q123" s="109"/>
      <c r="R123" s="120"/>
      <c r="S123" s="15"/>
      <c r="T123" s="15"/>
      <c r="U123" s="15"/>
      <c r="V123" s="4" t="str">
        <f>IF(travail!U123&lt;=base!E$8,"","Faux")</f>
        <v/>
      </c>
      <c r="W123" s="15"/>
      <c r="X123" s="4"/>
      <c r="AD123" s="12">
        <f>IF(SUM(MOD(K123-I123,1)-IF(K123&gt;I123,MAX(0,MIN(K123,base!E$14/24)-MAX(I123,7/24)),MAX(0,base!E$14/24-MAX(I123,7/24))+MAX(0,MIN(K123,base!E$14/24)-7/24)))&lt;0,0,SUM(MOD(K123-I123,1)-IF(K123&gt;I123,MAX(0,MIN(K123,base!E$14/24)-MAX(I123,7/24)),MAX(0,base!E$14/24-MAX(I123,7/24))+MAX(0,MIN(K123,base!E$14/24)-7/24))))</f>
        <v>0</v>
      </c>
      <c r="AE123" s="7"/>
      <c r="AF123" s="14">
        <f>M123*G123*1</f>
        <v>0</v>
      </c>
    </row>
    <row r="124" spans="1:32">
      <c r="A124" s="102" t="s">
        <v>7</v>
      </c>
      <c r="B124" s="110">
        <v>41395</v>
      </c>
      <c r="C124" s="111"/>
      <c r="D124" s="112"/>
      <c r="E124" s="111"/>
      <c r="F124" s="111"/>
      <c r="G124" s="111"/>
      <c r="H124" s="111"/>
      <c r="I124" s="113">
        <v>0.30208333333333331</v>
      </c>
      <c r="J124" s="114">
        <v>3.125E-2</v>
      </c>
      <c r="K124" s="115">
        <v>0.75</v>
      </c>
      <c r="L124" s="9">
        <f t="shared" si="12"/>
        <v>0</v>
      </c>
      <c r="M124" s="116">
        <f>K124-I124+IF(I124&gt;K124,1)-J124+(E124*base!E$4)+(D124*base!E$4)+(C124*base!E$4)+(F124*base!E$4)</f>
        <v>0.41666666666666669</v>
      </c>
      <c r="N124" s="117" t="str">
        <f>IF(M124&lt;=base!E$5,"","Faux")</f>
        <v/>
      </c>
      <c r="O124" s="118">
        <f>IF(SUM(M124-base!E$5)&lt;0,0,SUM(M124-base!E$5))</f>
        <v>0</v>
      </c>
      <c r="P124" s="119"/>
      <c r="Q124" s="109"/>
      <c r="R124" s="120"/>
      <c r="S124" s="10">
        <f>L124*SUM(M123:M124)</f>
        <v>0</v>
      </c>
      <c r="T124" s="10">
        <f t="shared" ref="T124:T126" si="21">IF(S124&gt;("36:00"*1),S124-("36:00"*1),0)-T123</f>
        <v>0</v>
      </c>
      <c r="U124" s="15"/>
      <c r="V124" s="4" t="str">
        <f>IF(travail!U124&lt;=base!E$8,"","Faux")</f>
        <v/>
      </c>
      <c r="W124" s="15"/>
      <c r="X124" s="4"/>
      <c r="AD124" s="12">
        <f>IF(SUM(MOD(K124-I124,1)-IF(K124&gt;I124,MAX(0,MIN(K124,base!E$14/24)-MAX(I124,7/24)),MAX(0,base!E$14/24-MAX(I124,7/24))+MAX(0,MIN(K124,base!E$14/24)-7/24)))&lt;0,0,SUM(MOD(K124-I124,1)-IF(K124&gt;I124,MAX(0,MIN(K124,base!E$14/24)-MAX(I124,7/24)),MAX(0,base!E$14/24-MAX(I124,7/24))+MAX(0,MIN(K124,base!E$14/24)-7/24))))</f>
        <v>0</v>
      </c>
      <c r="AE124" s="7"/>
      <c r="AF124" s="14">
        <f>M124*G124*1</f>
        <v>0</v>
      </c>
    </row>
    <row r="125" spans="1:32">
      <c r="A125" s="102" t="s">
        <v>8</v>
      </c>
      <c r="B125" s="110">
        <v>41396</v>
      </c>
      <c r="C125" s="111"/>
      <c r="D125" s="112"/>
      <c r="E125" s="111"/>
      <c r="F125" s="111"/>
      <c r="G125" s="111"/>
      <c r="H125" s="111"/>
      <c r="I125" s="113"/>
      <c r="J125" s="114"/>
      <c r="K125" s="115"/>
      <c r="L125" s="9">
        <f t="shared" si="12"/>
        <v>0</v>
      </c>
      <c r="M125" s="116">
        <f>K125-I125+IF(I125&gt;K125,1)-J125+(E125*base!E$4)+(D125*base!E$4)+(C125*base!E$4)+(F125*base!E$4)</f>
        <v>0</v>
      </c>
      <c r="N125" s="117" t="str">
        <f>IF(M125&lt;=base!E$5,"","Faux")</f>
        <v/>
      </c>
      <c r="O125" s="118">
        <f>IF(SUM(M125-base!E$5)&lt;0,0,SUM(M125-base!E$5))</f>
        <v>0</v>
      </c>
      <c r="P125" s="119">
        <f t="shared" si="11"/>
        <v>0</v>
      </c>
      <c r="Q125" s="109" t="str">
        <f>IF(P125&lt;=base!E$3,"","Faux")</f>
        <v/>
      </c>
      <c r="R125" s="120">
        <f>IF(SUM(P125-base!E$3)&lt;0,0,SUM(P125-base!E$3))</f>
        <v>0</v>
      </c>
      <c r="S125" s="10">
        <f>L125*SUM(M123:M125)</f>
        <v>0</v>
      </c>
      <c r="T125" s="10">
        <f t="shared" si="21"/>
        <v>0</v>
      </c>
      <c r="U125" s="15"/>
      <c r="V125" s="4" t="str">
        <f>IF(travail!U125&lt;=base!E$8,"","Faux")</f>
        <v/>
      </c>
      <c r="W125" s="15"/>
      <c r="X125" s="4"/>
      <c r="AD125" s="12">
        <f>IF(SUM(MOD(K125-I125,1)-IF(K125&gt;I125,MAX(0,MIN(K125,base!E$14/24)-MAX(I125,7/24)),MAX(0,base!E$14/24-MAX(I125,7/24))+MAX(0,MIN(K125,base!E$14/24)-7/24)))&lt;0,0,SUM(MOD(K125-I125,1)-IF(K125&gt;I125,MAX(0,MIN(K125,base!E$14/24)-MAX(I125,7/24)),MAX(0,base!E$14/24-MAX(I125,7/24))+MAX(0,MIN(K125,base!E$14/24)-7/24))))</f>
        <v>0</v>
      </c>
      <c r="AE125" s="7"/>
      <c r="AF125" s="14">
        <f>M125*G125*1</f>
        <v>0</v>
      </c>
    </row>
    <row r="126" spans="1:32">
      <c r="A126" s="102" t="s">
        <v>9</v>
      </c>
      <c r="B126" s="110">
        <v>41397</v>
      </c>
      <c r="C126" s="111"/>
      <c r="D126" s="112"/>
      <c r="E126" s="111"/>
      <c r="F126" s="111"/>
      <c r="G126" s="111"/>
      <c r="H126" s="111">
        <v>1</v>
      </c>
      <c r="I126" s="113">
        <v>0.30208333333333331</v>
      </c>
      <c r="J126" s="114">
        <v>3.125E-2</v>
      </c>
      <c r="K126" s="115">
        <v>0.75</v>
      </c>
      <c r="L126" s="9">
        <f t="shared" si="12"/>
        <v>1</v>
      </c>
      <c r="M126" s="116">
        <f>K126-I126+IF(I126&gt;K126,1)-J126+(E126*base!E$4)+(D126*base!E$4)+(C126*base!E$4)+(F126*base!E$4)</f>
        <v>0.41666666666666669</v>
      </c>
      <c r="N126" s="117" t="str">
        <f>IF(M126&lt;=base!E$5,"","Faux")</f>
        <v/>
      </c>
      <c r="O126" s="118">
        <f>IF(SUM(M126-base!E$5)&lt;0,0,SUM(M126-base!E$5))</f>
        <v>0</v>
      </c>
      <c r="P126" s="119"/>
      <c r="Q126" s="109"/>
      <c r="R126" s="120"/>
      <c r="S126" s="10">
        <f>L126*SUM(M123:M126)</f>
        <v>1.5555555555555556</v>
      </c>
      <c r="T126" s="10">
        <f t="shared" si="21"/>
        <v>5.555555555555558E-2</v>
      </c>
      <c r="U126" s="15"/>
      <c r="V126" s="4" t="str">
        <f>IF(travail!U126&lt;=base!E$8,"","Faux")</f>
        <v/>
      </c>
      <c r="W126" s="15"/>
      <c r="X126" s="4"/>
      <c r="AD126" s="12">
        <f>IF(SUM(MOD(K126-I126,1)-IF(K126&gt;I126,MAX(0,MIN(K126,base!E$14/24)-MAX(I126,7/24)),MAX(0,base!E$14/24-MAX(I126,7/24))+MAX(0,MIN(K126,base!E$14/24)-7/24)))&lt;0,0,SUM(MOD(K126-I126,1)-IF(K126&gt;I126,MAX(0,MIN(K126,base!E$14/24)-MAX(I126,7/24)),MAX(0,base!E$14/24-MAX(I126,7/24))+MAX(0,MIN(K126,base!E$14/24)-7/24))))</f>
        <v>0</v>
      </c>
      <c r="AE126" s="7"/>
      <c r="AF126" s="14">
        <f>M126*G126*1</f>
        <v>0</v>
      </c>
    </row>
    <row r="127" spans="1:32">
      <c r="A127" s="102" t="s">
        <v>3</v>
      </c>
      <c r="B127" s="110">
        <v>41398</v>
      </c>
      <c r="C127" s="111"/>
      <c r="D127" s="112"/>
      <c r="E127" s="111"/>
      <c r="F127" s="111"/>
      <c r="G127" s="111"/>
      <c r="H127" s="111">
        <v>1</v>
      </c>
      <c r="I127" s="113">
        <v>0.30208333333333331</v>
      </c>
      <c r="J127" s="114">
        <v>3.125E-2</v>
      </c>
      <c r="K127" s="115">
        <v>0.75</v>
      </c>
      <c r="L127" s="9">
        <f t="shared" si="12"/>
        <v>1</v>
      </c>
      <c r="M127" s="116">
        <f>K127-I127+IF(I127&gt;K127,1)-J127+(E127*base!E$4)+(D127*base!E$4)+(C127*base!E$4)+(F127*base!E$4)</f>
        <v>0.41666666666666669</v>
      </c>
      <c r="N127" s="117" t="str">
        <f>IF(M127&lt;=base!E$5,"","Faux")</f>
        <v/>
      </c>
      <c r="O127" s="118">
        <f>IF(SUM(M127-base!E$5)&lt;0,0,SUM(M127-base!E$5))</f>
        <v>0</v>
      </c>
      <c r="P127" s="119"/>
      <c r="Q127" s="109"/>
      <c r="R127" s="120"/>
      <c r="S127" s="10">
        <f>L127*SUM(M123:M127)</f>
        <v>1.9722222222222223</v>
      </c>
      <c r="T127" s="10">
        <f>IF(S127&gt;("36:00"*1),S127-("36:00"*1),0)-T126</f>
        <v>0.41666666666666674</v>
      </c>
      <c r="U127" s="15"/>
      <c r="V127" s="4" t="str">
        <f>IF(travail!U127&lt;=base!E$8,"","Faux")</f>
        <v/>
      </c>
      <c r="W127" s="15"/>
      <c r="X127" s="4"/>
      <c r="AD127" s="12">
        <f>IF(SUM(MOD(K127-I127,1)-IF(K127&gt;I127,MAX(0,MIN(K127,base!E$14/24)-MAX(I127,7/24)),MAX(0,base!E$14/24-MAX(I127,7/24))+MAX(0,MIN(K127,base!E$14/24)-7/24)))&lt;0,0,SUM(MOD(K127-I127,1)-IF(K127&gt;I127,MAX(0,MIN(K127,base!E$14/24)-MAX(I127,7/24)),MAX(0,base!E$14/24-MAX(I127,7/24))+MAX(0,MIN(K127,base!E$14/24)-7/24))))</f>
        <v>0</v>
      </c>
      <c r="AE127" s="7"/>
      <c r="AF127" s="14">
        <f>M127*G127*1</f>
        <v>0</v>
      </c>
    </row>
    <row r="128" spans="1:32">
      <c r="A128" s="102" t="s">
        <v>4</v>
      </c>
      <c r="B128" s="110">
        <v>41399</v>
      </c>
      <c r="C128" s="111"/>
      <c r="D128" s="112"/>
      <c r="E128" s="111"/>
      <c r="F128" s="111"/>
      <c r="G128" s="111"/>
      <c r="H128" s="111"/>
      <c r="I128" s="113"/>
      <c r="J128" s="114"/>
      <c r="K128" s="115"/>
      <c r="L128" s="9">
        <f t="shared" si="12"/>
        <v>0</v>
      </c>
      <c r="M128" s="116">
        <f>K128-I128+IF(I128&gt;K128,1)-J128+(E128*base!E$4)+(D128*base!E$4)+(C128*base!E$4)+(F128*base!E$4)</f>
        <v>0</v>
      </c>
      <c r="N128" s="117" t="str">
        <f>IF(M128&lt;=base!E$5,"","Faux")</f>
        <v/>
      </c>
      <c r="O128" s="118">
        <f>IF(SUM(M128-base!E$5)&lt;0,0,SUM(M128-base!E$5))</f>
        <v>0</v>
      </c>
      <c r="P128" s="119">
        <f t="shared" si="11"/>
        <v>0</v>
      </c>
      <c r="Q128" s="109" t="str">
        <f>IF(P128&lt;=base!E$3,"","Faux")</f>
        <v/>
      </c>
      <c r="R128" s="120">
        <f>IF(SUM(P128-base!E$3)&lt;0,0,SUM(P128-base!E$3))</f>
        <v>0</v>
      </c>
      <c r="S128" s="10">
        <f>L128*SUM(M123:M128)</f>
        <v>0</v>
      </c>
      <c r="T128" s="10">
        <f>IF(SUM(IF(S128&gt;("36:00"*1),S128-("36:00"*1),0)-T126-T127)&lt;0,0,SUM(IF(S128&gt;("36:00"*1),S128-("36:00"*1),0)-T126-T127))</f>
        <v>0</v>
      </c>
      <c r="U128" s="15"/>
      <c r="V128" s="4" t="str">
        <f>IF(travail!U128&lt;=base!E$8,"","Faux")</f>
        <v/>
      </c>
      <c r="W128" s="15"/>
      <c r="X128" s="4"/>
      <c r="AD128" s="12">
        <f>IF(SUM(MOD(K128-I128,1)-IF(K128&gt;I128,MAX(0,MIN(K128,base!E$14/24)-MAX(I128,7/24)),MAX(0,base!E$14/24-MAX(I128,7/24))+MAX(0,MIN(K128,base!E$14/24)-7/24)))&lt;0,0,SUM(MOD(K128-I128,1)-IF(K128&gt;I128,MAX(0,MIN(K128,base!E$14/24)-MAX(I128,7/24)),MAX(0,base!E$14/24-MAX(I128,7/24))+MAX(0,MIN(K128,base!E$14/24)-7/24))))</f>
        <v>0</v>
      </c>
      <c r="AE128" s="7"/>
      <c r="AF128" s="14"/>
    </row>
    <row r="129" spans="1:32">
      <c r="A129" s="102" t="s">
        <v>5</v>
      </c>
      <c r="B129" s="110">
        <v>41400</v>
      </c>
      <c r="C129" s="111"/>
      <c r="D129" s="112"/>
      <c r="E129" s="111"/>
      <c r="F129" s="111"/>
      <c r="G129" s="111"/>
      <c r="H129" s="111"/>
      <c r="I129" s="113"/>
      <c r="J129" s="114"/>
      <c r="K129" s="115"/>
      <c r="L129" s="9">
        <f t="shared" si="12"/>
        <v>0</v>
      </c>
      <c r="M129" s="116">
        <f>K129-I129+IF(I129&gt;K129,1)-J129+(E129*base!E$4)+(D129*base!E$4)+(C129*base!E$4)+(F129*base!E$4)</f>
        <v>0</v>
      </c>
      <c r="N129" s="117" t="str">
        <f>IF(M129&lt;=base!E$5,"","Faux")</f>
        <v/>
      </c>
      <c r="O129" s="118">
        <f>IF(SUM(M129-base!E$5)&lt;0,0,SUM(M129-base!E$5))</f>
        <v>0</v>
      </c>
      <c r="P129" s="119">
        <f t="shared" ref="P129:P192" si="22">K129-I129+IF(I129&gt;K129,1)</f>
        <v>0</v>
      </c>
      <c r="Q129" s="109" t="str">
        <f>IF(P129&lt;=base!E$3,"","Faux")</f>
        <v/>
      </c>
      <c r="R129" s="120">
        <f>IF(SUM(P129-base!E$3)&lt;0,0,SUM(P129-base!E$3))</f>
        <v>0</v>
      </c>
      <c r="S129" s="10">
        <f>L129*SUM(M123:M129)</f>
        <v>0</v>
      </c>
      <c r="T129" s="10">
        <f>IF(SUM(IF(S129&gt;("36:00"*1),S129-("36:00"*1),0)-T127-T128)&lt;0,0,SUM(IF(S129&gt;("36:00"*1),S129-("36:00"*1),0)-T127-T128))</f>
        <v>0</v>
      </c>
      <c r="U129" s="15">
        <f>SUM(M123:M129)</f>
        <v>1.9722222222222223</v>
      </c>
      <c r="V129" s="4" t="str">
        <f>IF(travail!U129&lt;=base!E$8,"","Faux")</f>
        <v/>
      </c>
      <c r="W129" s="11">
        <f>IF(SUM(U129-base!E$8)&lt;0,0,SUM(U129-base!E$8))</f>
        <v>0</v>
      </c>
      <c r="X129" s="15">
        <f>IF(base!E$7&lt;U129,U129-base!E$7,0)</f>
        <v>0.47222222222222232</v>
      </c>
      <c r="AD129" s="12">
        <f>IF(SUM(MOD(K129-I129,1)-IF(K129&gt;I129,MAX(0,MIN(K129,base!E$14/24)-MAX(I129,7/24)),MAX(0,base!E$14/24-MAX(I129,7/24))+MAX(0,MIN(K129,base!E$14/24)-7/24)))&lt;0,0,SUM(MOD(K129-I129,1)-IF(K129&gt;I129,MAX(0,MIN(K129,base!E$14/24)-MAX(I129,7/24)),MAX(0,base!E$14/24-MAX(I129,7/24))+MAX(0,MIN(K129,base!E$14/24)-7/24))))</f>
        <v>0</v>
      </c>
      <c r="AE129" s="13">
        <f>M129</f>
        <v>0</v>
      </c>
      <c r="AF129" s="14"/>
    </row>
    <row r="130" spans="1:32">
      <c r="A130" s="102" t="s">
        <v>6</v>
      </c>
      <c r="B130" s="110">
        <v>41401</v>
      </c>
      <c r="C130" s="111"/>
      <c r="D130" s="112"/>
      <c r="E130" s="111"/>
      <c r="F130" s="111">
        <v>1</v>
      </c>
      <c r="G130" s="111"/>
      <c r="H130" s="111"/>
      <c r="I130" s="113">
        <v>0.30208333333333331</v>
      </c>
      <c r="J130" s="114">
        <v>3.125E-2</v>
      </c>
      <c r="K130" s="115">
        <v>0.75</v>
      </c>
      <c r="L130" s="9">
        <f t="shared" ref="L130:L193" si="23">C130+D130+E130+F130+G130+H130</f>
        <v>1</v>
      </c>
      <c r="M130" s="116">
        <f>K130-I130+IF(I130&gt;K130,1)-J130+(E130*base!E$4)+(D130*base!E$4)+(C130*base!E$4)+(F130*base!E$4)</f>
        <v>0.72222222222222221</v>
      </c>
      <c r="N130" s="117"/>
      <c r="O130" s="118">
        <f>IF(SUM(M130-base!E$5)&lt;0,0,SUM(M130-base!E$5))</f>
        <v>0.30555555555555552</v>
      </c>
      <c r="P130" s="119"/>
      <c r="Q130" s="109"/>
      <c r="R130" s="120"/>
      <c r="S130" s="15"/>
      <c r="T130" s="15"/>
      <c r="U130" s="15"/>
      <c r="V130" s="4" t="str">
        <f>IF(travail!U130&lt;=base!E$8,"","Faux")</f>
        <v/>
      </c>
      <c r="W130" s="15"/>
      <c r="X130" s="4"/>
      <c r="AD130" s="12">
        <f>IF(SUM(MOD(K130-I130,1)-IF(K130&gt;I130,MAX(0,MIN(K130,base!E$14/24)-MAX(I130,7/24)),MAX(0,base!E$14/24-MAX(I130,7/24))+MAX(0,MIN(K130,base!E$14/24)-7/24)))&lt;0,0,SUM(MOD(K130-I130,1)-IF(K130&gt;I130,MAX(0,MIN(K130,base!E$14/24)-MAX(I130,7/24)),MAX(0,base!E$14/24-MAX(I130,7/24))+MAX(0,MIN(K130,base!E$14/24)-7/24))))</f>
        <v>0</v>
      </c>
      <c r="AE130" s="7"/>
      <c r="AF130" s="14">
        <f>M130*G130*1</f>
        <v>0</v>
      </c>
    </row>
    <row r="131" spans="1:32">
      <c r="A131" s="102" t="s">
        <v>7</v>
      </c>
      <c r="B131" s="110">
        <v>41402</v>
      </c>
      <c r="C131" s="111"/>
      <c r="D131" s="112"/>
      <c r="E131" s="111"/>
      <c r="F131" s="111"/>
      <c r="G131" s="111"/>
      <c r="H131" s="121">
        <v>1</v>
      </c>
      <c r="I131" s="113">
        <v>0.30208333333333331</v>
      </c>
      <c r="J131" s="114">
        <v>3.125E-2</v>
      </c>
      <c r="K131" s="115">
        <v>0.75</v>
      </c>
      <c r="L131" s="9">
        <f t="shared" si="23"/>
        <v>1</v>
      </c>
      <c r="M131" s="116">
        <f>K131-I131+IF(I131&gt;K131,1)-J131+(E131*base!E$4)+(D131*base!E$4)+(C131*base!E$4)+(F131*base!E$4)</f>
        <v>0.41666666666666669</v>
      </c>
      <c r="N131" s="117" t="str">
        <f>IF(M131&lt;=base!E$5,"","Faux")</f>
        <v/>
      </c>
      <c r="O131" s="118">
        <f>IF(SUM(M131-base!E$5)&lt;0,0,SUM(M131-base!E$5))</f>
        <v>0</v>
      </c>
      <c r="P131" s="119"/>
      <c r="Q131" s="109"/>
      <c r="R131" s="120"/>
      <c r="S131" s="10">
        <f>L131*SUM(M130:M131)</f>
        <v>1.1388888888888888</v>
      </c>
      <c r="T131" s="10">
        <f t="shared" ref="T131:T133" si="24">IF(S131&gt;("36:00"*1),S131-("36:00"*1),0)-T130</f>
        <v>0</v>
      </c>
      <c r="U131" s="15"/>
      <c r="V131" s="4" t="str">
        <f>IF(travail!U131&lt;=base!E$8,"","Faux")</f>
        <v/>
      </c>
      <c r="W131" s="15"/>
      <c r="X131" s="4"/>
      <c r="AD131" s="12">
        <f>IF(SUM(MOD(K131-I131,1)-IF(K131&gt;I131,MAX(0,MIN(K131,base!E$14/24)-MAX(I131,7/24)),MAX(0,base!E$14/24-MAX(I131,7/24))+MAX(0,MIN(K131,base!E$14/24)-7/24)))&lt;0,0,SUM(MOD(K131-I131,1)-IF(K131&gt;I131,MAX(0,MIN(K131,base!E$14/24)-MAX(I131,7/24)),MAX(0,base!E$14/24-MAX(I131,7/24))+MAX(0,MIN(K131,base!E$14/24)-7/24))))</f>
        <v>0</v>
      </c>
      <c r="AE131" s="7"/>
      <c r="AF131" s="14">
        <f>M131*G131*1</f>
        <v>0</v>
      </c>
    </row>
    <row r="132" spans="1:32">
      <c r="A132" s="102" t="s">
        <v>8</v>
      </c>
      <c r="B132" s="110">
        <v>41403</v>
      </c>
      <c r="C132" s="111"/>
      <c r="D132" s="112"/>
      <c r="E132" s="111"/>
      <c r="F132" s="111"/>
      <c r="G132" s="111"/>
      <c r="H132" s="121"/>
      <c r="I132" s="113"/>
      <c r="J132" s="114"/>
      <c r="K132" s="115"/>
      <c r="L132" s="9">
        <f t="shared" si="23"/>
        <v>0</v>
      </c>
      <c r="M132" s="116">
        <f>K132-I132+IF(I132&gt;K132,1)-J132+(E132*base!E$4)+(D132*base!E$4)+(C132*base!E$4)+(F132*base!E$4)</f>
        <v>0</v>
      </c>
      <c r="N132" s="117" t="str">
        <f>IF(M132&lt;=base!E$5,"","Faux")</f>
        <v/>
      </c>
      <c r="O132" s="118">
        <f>IF(SUM(M132-base!E$5)&lt;0,0,SUM(M132-base!E$5))</f>
        <v>0</v>
      </c>
      <c r="P132" s="119">
        <f t="shared" si="22"/>
        <v>0</v>
      </c>
      <c r="Q132" s="109" t="str">
        <f>IF(P132&lt;=base!E$3,"","Faux")</f>
        <v/>
      </c>
      <c r="R132" s="120">
        <f>IF(SUM(P132-base!E$3)&lt;0,0,SUM(P132-base!E$3))</f>
        <v>0</v>
      </c>
      <c r="S132" s="10">
        <f>L132*SUM(M130:M132)</f>
        <v>0</v>
      </c>
      <c r="T132" s="10">
        <f t="shared" si="24"/>
        <v>0</v>
      </c>
      <c r="U132" s="15"/>
      <c r="V132" s="4" t="str">
        <f>IF(travail!U132&lt;=base!E$8,"","Faux")</f>
        <v/>
      </c>
      <c r="W132" s="15"/>
      <c r="X132" s="4"/>
      <c r="AD132" s="12">
        <f>IF(SUM(MOD(K132-I132,1)-IF(K132&gt;I132,MAX(0,MIN(K132,base!E$14/24)-MAX(I132,7/24)),MAX(0,base!E$14/24-MAX(I132,7/24))+MAX(0,MIN(K132,base!E$14/24)-7/24)))&lt;0,0,SUM(MOD(K132-I132,1)-IF(K132&gt;I132,MAX(0,MIN(K132,base!E$14/24)-MAX(I132,7/24)),MAX(0,base!E$14/24-MAX(I132,7/24))+MAX(0,MIN(K132,base!E$14/24)-7/24))))</f>
        <v>0</v>
      </c>
      <c r="AE132" s="7"/>
      <c r="AF132" s="14">
        <f>M132*G132*1</f>
        <v>0</v>
      </c>
    </row>
    <row r="133" spans="1:32">
      <c r="A133" s="102" t="s">
        <v>9</v>
      </c>
      <c r="B133" s="110">
        <v>41404</v>
      </c>
      <c r="C133" s="111"/>
      <c r="D133" s="112"/>
      <c r="E133" s="111"/>
      <c r="F133" s="111"/>
      <c r="G133" s="111"/>
      <c r="H133" s="121">
        <v>1</v>
      </c>
      <c r="I133" s="113">
        <v>0.30208333333333331</v>
      </c>
      <c r="J133" s="114">
        <v>3.125E-2</v>
      </c>
      <c r="K133" s="115">
        <v>0.75</v>
      </c>
      <c r="L133" s="9">
        <f t="shared" si="23"/>
        <v>1</v>
      </c>
      <c r="M133" s="116">
        <f>K133-I133+IF(I133&gt;K133,1)-J133+(E133*base!E$4)+(D133*base!E$4)+(C133*base!E$4)+(F133*base!E$4)</f>
        <v>0.41666666666666669</v>
      </c>
      <c r="N133" s="117" t="str">
        <f>IF(M133&lt;=base!E$5,"","Faux")</f>
        <v/>
      </c>
      <c r="O133" s="118">
        <f>IF(SUM(M133-base!E$5)&lt;0,0,SUM(M133-base!E$5))</f>
        <v>0</v>
      </c>
      <c r="P133" s="119"/>
      <c r="Q133" s="109"/>
      <c r="R133" s="120"/>
      <c r="S133" s="10">
        <f>L133*SUM(M130:M133)</f>
        <v>1.5555555555555556</v>
      </c>
      <c r="T133" s="10">
        <f t="shared" si="24"/>
        <v>5.555555555555558E-2</v>
      </c>
      <c r="U133" s="15"/>
      <c r="V133" s="4" t="str">
        <f>IF(travail!U133&lt;=base!E$8,"","Faux")</f>
        <v/>
      </c>
      <c r="W133" s="15"/>
      <c r="X133" s="4"/>
      <c r="AD133" s="12">
        <f>IF(SUM(MOD(K133-I133,1)-IF(K133&gt;I133,MAX(0,MIN(K133,base!E$14/24)-MAX(I133,7/24)),MAX(0,base!E$14/24-MAX(I133,7/24))+MAX(0,MIN(K133,base!E$14/24)-7/24)))&lt;0,0,SUM(MOD(K133-I133,1)-IF(K133&gt;I133,MAX(0,MIN(K133,base!E$14/24)-MAX(I133,7/24)),MAX(0,base!E$14/24-MAX(I133,7/24))+MAX(0,MIN(K133,base!E$14/24)-7/24))))</f>
        <v>0</v>
      </c>
      <c r="AE133" s="7"/>
      <c r="AF133" s="14">
        <f>M133*G133*1</f>
        <v>0</v>
      </c>
    </row>
    <row r="134" spans="1:32">
      <c r="A134" s="102" t="s">
        <v>3</v>
      </c>
      <c r="B134" s="110">
        <v>41405</v>
      </c>
      <c r="C134" s="111"/>
      <c r="D134" s="112"/>
      <c r="E134" s="111"/>
      <c r="F134" s="111"/>
      <c r="G134" s="111"/>
      <c r="H134" s="121">
        <v>1</v>
      </c>
      <c r="I134" s="113">
        <v>0.30208333333333331</v>
      </c>
      <c r="J134" s="114">
        <v>3.125E-2</v>
      </c>
      <c r="K134" s="115">
        <v>0.75</v>
      </c>
      <c r="L134" s="9">
        <f t="shared" si="23"/>
        <v>1</v>
      </c>
      <c r="M134" s="116">
        <f>K134-I134+IF(I134&gt;K134,1)-J134+(E134*base!E$4)+(D134*base!E$4)+(C134*base!E$4)+(F134*base!E$4)</f>
        <v>0.41666666666666669</v>
      </c>
      <c r="N134" s="117" t="str">
        <f>IF(M134&lt;=base!E$5,"","Faux")</f>
        <v/>
      </c>
      <c r="O134" s="118">
        <f>IF(SUM(M134-base!E$5)&lt;0,0,SUM(M134-base!E$5))</f>
        <v>0</v>
      </c>
      <c r="P134" s="119"/>
      <c r="Q134" s="109"/>
      <c r="R134" s="120"/>
      <c r="S134" s="10">
        <f>L134*SUM(M130:M134)</f>
        <v>1.9722222222222223</v>
      </c>
      <c r="T134" s="10">
        <f>IF(S134&gt;("36:00"*1),S134-("36:00"*1),0)-T133</f>
        <v>0.41666666666666674</v>
      </c>
      <c r="U134" s="15"/>
      <c r="V134" s="4" t="str">
        <f>IF(travail!U134&lt;=base!E$8,"","Faux")</f>
        <v/>
      </c>
      <c r="W134" s="15"/>
      <c r="X134" s="4"/>
      <c r="AD134" s="12">
        <f>IF(SUM(MOD(K134-I134,1)-IF(K134&gt;I134,MAX(0,MIN(K134,base!E$14/24)-MAX(I134,7/24)),MAX(0,base!E$14/24-MAX(I134,7/24))+MAX(0,MIN(K134,base!E$14/24)-7/24)))&lt;0,0,SUM(MOD(K134-I134,1)-IF(K134&gt;I134,MAX(0,MIN(K134,base!E$14/24)-MAX(I134,7/24)),MAX(0,base!E$14/24-MAX(I134,7/24))+MAX(0,MIN(K134,base!E$14/24)-7/24))))</f>
        <v>0</v>
      </c>
      <c r="AE134" s="7"/>
      <c r="AF134" s="14">
        <f>M134*G134*1</f>
        <v>0</v>
      </c>
    </row>
    <row r="135" spans="1:32">
      <c r="A135" s="102" t="s">
        <v>4</v>
      </c>
      <c r="B135" s="110">
        <v>41406</v>
      </c>
      <c r="C135" s="111"/>
      <c r="D135" s="112"/>
      <c r="E135" s="111"/>
      <c r="F135" s="111"/>
      <c r="G135" s="111"/>
      <c r="H135" s="111"/>
      <c r="I135" s="113"/>
      <c r="J135" s="114"/>
      <c r="K135" s="115"/>
      <c r="L135" s="9">
        <f t="shared" si="23"/>
        <v>0</v>
      </c>
      <c r="M135" s="116">
        <f>K135-I135+IF(I135&gt;K135,1)-J135+(E135*base!E$4)+(D135*base!E$4)+(C135*base!E$4)+(F135*base!E$4)</f>
        <v>0</v>
      </c>
      <c r="N135" s="117" t="str">
        <f>IF(M135&lt;=base!E$5,"","Faux")</f>
        <v/>
      </c>
      <c r="O135" s="118">
        <f>IF(SUM(M135-base!E$5)&lt;0,0,SUM(M135-base!E$5))</f>
        <v>0</v>
      </c>
      <c r="P135" s="119">
        <f t="shared" si="22"/>
        <v>0</v>
      </c>
      <c r="Q135" s="109" t="str">
        <f>IF(P135&lt;=base!E$3,"","Faux")</f>
        <v/>
      </c>
      <c r="R135" s="120">
        <f>IF(SUM(P135-base!E$3)&lt;0,0,SUM(P135-base!E$3))</f>
        <v>0</v>
      </c>
      <c r="S135" s="10">
        <f>L135*SUM(M130:M135)</f>
        <v>0</v>
      </c>
      <c r="T135" s="10">
        <f>IF(SUM(IF(S135&gt;("36:00"*1),S135-("36:00"*1),0)-T133-T134)&lt;0,0,SUM(IF(S135&gt;("36:00"*1),S135-("36:00"*1),0)-T133-T134))</f>
        <v>0</v>
      </c>
      <c r="U135" s="15"/>
      <c r="V135" s="4" t="str">
        <f>IF(travail!U135&lt;=base!E$8,"","Faux")</f>
        <v/>
      </c>
      <c r="W135" s="15"/>
      <c r="X135" s="4"/>
      <c r="AD135" s="12">
        <f>IF(SUM(MOD(K135-I135,1)-IF(K135&gt;I135,MAX(0,MIN(K135,base!E$14/24)-MAX(I135,7/24)),MAX(0,base!E$14/24-MAX(I135,7/24))+MAX(0,MIN(K135,base!E$14/24)-7/24)))&lt;0,0,SUM(MOD(K135-I135,1)-IF(K135&gt;I135,MAX(0,MIN(K135,base!E$14/24)-MAX(I135,7/24)),MAX(0,base!E$14/24-MAX(I135,7/24))+MAX(0,MIN(K135,base!E$14/24)-7/24))))</f>
        <v>0</v>
      </c>
      <c r="AE135" s="7"/>
      <c r="AF135" s="14"/>
    </row>
    <row r="136" spans="1:32">
      <c r="A136" s="102" t="s">
        <v>5</v>
      </c>
      <c r="B136" s="110">
        <v>41407</v>
      </c>
      <c r="C136" s="111"/>
      <c r="D136" s="112"/>
      <c r="E136" s="111"/>
      <c r="F136" s="111"/>
      <c r="G136" s="111"/>
      <c r="H136" s="111"/>
      <c r="I136" s="113"/>
      <c r="J136" s="114"/>
      <c r="K136" s="115"/>
      <c r="L136" s="9">
        <f t="shared" si="23"/>
        <v>0</v>
      </c>
      <c r="M136" s="116">
        <f>K136-I136+IF(I136&gt;K136,1)-J136+(E136*base!E$4)+(D136*base!E$4)+(C136*base!E$4)+(F136*base!E$4)</f>
        <v>0</v>
      </c>
      <c r="N136" s="117" t="str">
        <f>IF(M136&lt;=base!E$5,"","Faux")</f>
        <v/>
      </c>
      <c r="O136" s="118">
        <f>IF(SUM(M136-base!E$5)&lt;0,0,SUM(M136-base!E$5))</f>
        <v>0</v>
      </c>
      <c r="P136" s="119">
        <f t="shared" si="22"/>
        <v>0</v>
      </c>
      <c r="Q136" s="109" t="str">
        <f>IF(P136&lt;=base!E$3,"","Faux")</f>
        <v/>
      </c>
      <c r="R136" s="120">
        <f>IF(SUM(P136-base!E$3)&lt;0,0,SUM(P136-base!E$3))</f>
        <v>0</v>
      </c>
      <c r="S136" s="10">
        <f>L136*SUM(M130:M136)</f>
        <v>0</v>
      </c>
      <c r="T136" s="10">
        <f>IF(SUM(IF(S136&gt;("36:00"*1),S136-("36:00"*1),0)-T134-T135)&lt;0,0,SUM(IF(S136&gt;("36:00"*1),S136-("36:00"*1),0)-T134-T135))</f>
        <v>0</v>
      </c>
      <c r="U136" s="15">
        <f>SUM(M130:M136)</f>
        <v>1.9722222222222223</v>
      </c>
      <c r="V136" s="4" t="str">
        <f>IF(travail!U136&lt;=base!E$8,"","Faux")</f>
        <v/>
      </c>
      <c r="W136" s="11">
        <f>IF(SUM(U136-base!E$8)&lt;0,0,SUM(U136-base!E$8))</f>
        <v>0</v>
      </c>
      <c r="X136" s="15">
        <f>IF(base!E$7&lt;U136,U136-base!E$7,0)</f>
        <v>0.47222222222222232</v>
      </c>
      <c r="AD136" s="12">
        <f>IF(SUM(MOD(K136-I136,1)-IF(K136&gt;I136,MAX(0,MIN(K136,base!E$14/24)-MAX(I136,7/24)),MAX(0,base!E$14/24-MAX(I136,7/24))+MAX(0,MIN(K136,base!E$14/24)-7/24)))&lt;0,0,SUM(MOD(K136-I136,1)-IF(K136&gt;I136,MAX(0,MIN(K136,base!E$14/24)-MAX(I136,7/24)),MAX(0,base!E$14/24-MAX(I136,7/24))+MAX(0,MIN(K136,base!E$14/24)-7/24))))</f>
        <v>0</v>
      </c>
      <c r="AE136" s="13">
        <f>M136</f>
        <v>0</v>
      </c>
      <c r="AF136" s="14"/>
    </row>
    <row r="137" spans="1:32">
      <c r="A137" s="102" t="s">
        <v>6</v>
      </c>
      <c r="B137" s="110">
        <v>41408</v>
      </c>
      <c r="C137" s="111"/>
      <c r="D137" s="112"/>
      <c r="E137" s="111"/>
      <c r="F137" s="111"/>
      <c r="G137" s="111"/>
      <c r="H137" s="111">
        <v>1</v>
      </c>
      <c r="I137" s="113">
        <v>0.30208333333333331</v>
      </c>
      <c r="J137" s="114">
        <v>3.125E-2</v>
      </c>
      <c r="K137" s="115">
        <v>0.75</v>
      </c>
      <c r="L137" s="9">
        <f t="shared" si="23"/>
        <v>1</v>
      </c>
      <c r="M137" s="116">
        <f>K137-I137+IF(I137&gt;K137,1)-J137+(E137*base!E$4)+(D137*base!E$4)+(C137*base!E$4)+(F137*base!E$4)</f>
        <v>0.41666666666666669</v>
      </c>
      <c r="N137" s="117" t="str">
        <f>IF(M137&lt;=base!E$5,"","Faux")</f>
        <v/>
      </c>
      <c r="O137" s="118">
        <f>IF(SUM(M137-base!E$5)&lt;0,0,SUM(M137-base!E$5))</f>
        <v>0</v>
      </c>
      <c r="P137" s="119"/>
      <c r="Q137" s="109"/>
      <c r="R137" s="120"/>
      <c r="S137" s="15"/>
      <c r="T137" s="15"/>
      <c r="U137" s="15"/>
      <c r="V137" s="4" t="str">
        <f>IF(travail!U137&lt;=base!E$8,"","Faux")</f>
        <v/>
      </c>
      <c r="W137" s="15"/>
      <c r="X137" s="4"/>
      <c r="AD137" s="12">
        <f>IF(SUM(MOD(K137-I137,1)-IF(K137&gt;I137,MAX(0,MIN(K137,base!E$14/24)-MAX(I137,7/24)),MAX(0,base!E$14/24-MAX(I137,7/24))+MAX(0,MIN(K137,base!E$14/24)-7/24)))&lt;0,0,SUM(MOD(K137-I137,1)-IF(K137&gt;I137,MAX(0,MIN(K137,base!E$14/24)-MAX(I137,7/24)),MAX(0,base!E$14/24-MAX(I137,7/24))+MAX(0,MIN(K137,base!E$14/24)-7/24))))</f>
        <v>0</v>
      </c>
      <c r="AE137" s="7"/>
      <c r="AF137" s="14">
        <f>M137*G137*1</f>
        <v>0</v>
      </c>
    </row>
    <row r="138" spans="1:32">
      <c r="A138" s="102" t="s">
        <v>7</v>
      </c>
      <c r="B138" s="110">
        <v>41409</v>
      </c>
      <c r="C138" s="111"/>
      <c r="D138" s="112"/>
      <c r="E138" s="111"/>
      <c r="F138" s="111"/>
      <c r="G138" s="111"/>
      <c r="H138" s="111">
        <v>1</v>
      </c>
      <c r="I138" s="113">
        <v>0.30208333333333331</v>
      </c>
      <c r="J138" s="114">
        <v>3.125E-2</v>
      </c>
      <c r="K138" s="115">
        <v>0.75</v>
      </c>
      <c r="L138" s="9">
        <f t="shared" si="23"/>
        <v>1</v>
      </c>
      <c r="M138" s="116">
        <f>K138-I138+IF(I138&gt;K138,1)-J138+(E138*base!E$4)+(D138*base!E$4)+(C138*base!E$4)+(F138*base!E$4)</f>
        <v>0.41666666666666669</v>
      </c>
      <c r="N138" s="117" t="str">
        <f>IF(M138&lt;=base!E$5,"","Faux")</f>
        <v/>
      </c>
      <c r="O138" s="118">
        <f>IF(SUM(M138-base!E$5)&lt;0,0,SUM(M138-base!E$5))</f>
        <v>0</v>
      </c>
      <c r="P138" s="119"/>
      <c r="Q138" s="109"/>
      <c r="R138" s="120"/>
      <c r="S138" s="10">
        <f>L138*SUM(M137:M138)</f>
        <v>0.83333333333333337</v>
      </c>
      <c r="T138" s="10">
        <f t="shared" ref="T138:T140" si="25">IF(S138&gt;("36:00"*1),S138-("36:00"*1),0)-T137</f>
        <v>0</v>
      </c>
      <c r="U138" s="15"/>
      <c r="V138" s="4" t="str">
        <f>IF(travail!U138&lt;=base!E$8,"","Faux")</f>
        <v/>
      </c>
      <c r="W138" s="15"/>
      <c r="X138" s="4"/>
      <c r="AD138" s="12">
        <f>IF(SUM(MOD(K138-I138,1)-IF(K138&gt;I138,MAX(0,MIN(K138,base!E$14/24)-MAX(I138,7/24)),MAX(0,base!E$14/24-MAX(I138,7/24))+MAX(0,MIN(K138,base!E$14/24)-7/24)))&lt;0,0,SUM(MOD(K138-I138,1)-IF(K138&gt;I138,MAX(0,MIN(K138,base!E$14/24)-MAX(I138,7/24)),MAX(0,base!E$14/24-MAX(I138,7/24))+MAX(0,MIN(K138,base!E$14/24)-7/24))))</f>
        <v>0</v>
      </c>
      <c r="AE138" s="7"/>
      <c r="AF138" s="14">
        <f>M138*G138*1</f>
        <v>0</v>
      </c>
    </row>
    <row r="139" spans="1:32">
      <c r="A139" s="102" t="s">
        <v>8</v>
      </c>
      <c r="B139" s="110">
        <v>41410</v>
      </c>
      <c r="C139" s="111"/>
      <c r="D139" s="112"/>
      <c r="E139" s="111"/>
      <c r="F139" s="111"/>
      <c r="G139" s="111"/>
      <c r="H139" s="111"/>
      <c r="I139" s="113"/>
      <c r="J139" s="114"/>
      <c r="K139" s="115"/>
      <c r="L139" s="9">
        <f t="shared" si="23"/>
        <v>0</v>
      </c>
      <c r="M139" s="116">
        <f>K139-I139+IF(I139&gt;K139,1)-J139+(E139*base!E$4)+(D139*base!E$4)+(C139*base!E$4)+(F139*base!E$4)</f>
        <v>0</v>
      </c>
      <c r="N139" s="117" t="str">
        <f>IF(M139&lt;=base!E$5,"","Faux")</f>
        <v/>
      </c>
      <c r="O139" s="118">
        <f>IF(SUM(M139-base!E$5)&lt;0,0,SUM(M139-base!E$5))</f>
        <v>0</v>
      </c>
      <c r="P139" s="119">
        <f t="shared" si="22"/>
        <v>0</v>
      </c>
      <c r="Q139" s="109" t="str">
        <f>IF(P139&lt;=base!E$3,"","Faux")</f>
        <v/>
      </c>
      <c r="R139" s="120">
        <f>IF(SUM(P139-base!E$3)&lt;0,0,SUM(P139-base!E$3))</f>
        <v>0</v>
      </c>
      <c r="S139" s="10">
        <f>L139*SUM(M137:M139)</f>
        <v>0</v>
      </c>
      <c r="T139" s="10">
        <f t="shared" si="25"/>
        <v>0</v>
      </c>
      <c r="U139" s="15"/>
      <c r="V139" s="4" t="str">
        <f>IF(travail!U139&lt;=base!E$8,"","Faux")</f>
        <v/>
      </c>
      <c r="W139" s="15"/>
      <c r="X139" s="4"/>
      <c r="AD139" s="12">
        <f>IF(SUM(MOD(K139-I139,1)-IF(K139&gt;I139,MAX(0,MIN(K139,base!E$14/24)-MAX(I139,7/24)),MAX(0,base!E$14/24-MAX(I139,7/24))+MAX(0,MIN(K139,base!E$14/24)-7/24)))&lt;0,0,SUM(MOD(K139-I139,1)-IF(K139&gt;I139,MAX(0,MIN(K139,base!E$14/24)-MAX(I139,7/24)),MAX(0,base!E$14/24-MAX(I139,7/24))+MAX(0,MIN(K139,base!E$14/24)-7/24))))</f>
        <v>0</v>
      </c>
      <c r="AE139" s="7"/>
      <c r="AF139" s="14">
        <f>M139*G139*1</f>
        <v>0</v>
      </c>
    </row>
    <row r="140" spans="1:32">
      <c r="A140" s="102" t="s">
        <v>9</v>
      </c>
      <c r="B140" s="110">
        <v>41411</v>
      </c>
      <c r="C140" s="111"/>
      <c r="D140" s="112"/>
      <c r="E140" s="111"/>
      <c r="F140" s="111"/>
      <c r="G140" s="111"/>
      <c r="H140" s="111">
        <v>1</v>
      </c>
      <c r="I140" s="113">
        <v>0.30208333333333331</v>
      </c>
      <c r="J140" s="114">
        <v>3.125E-2</v>
      </c>
      <c r="K140" s="115">
        <v>0.75</v>
      </c>
      <c r="L140" s="9">
        <f t="shared" si="23"/>
        <v>1</v>
      </c>
      <c r="M140" s="116">
        <f>K140-I140+IF(I140&gt;K140,1)-J140+(E140*base!E$4)+(D140*base!E$4)+(C140*base!E$4)+(F140*base!E$4)</f>
        <v>0.41666666666666669</v>
      </c>
      <c r="N140" s="117" t="str">
        <f>IF(M140&lt;=base!E$5,"","Faux")</f>
        <v/>
      </c>
      <c r="O140" s="118">
        <f>IF(SUM(M140-base!E$5)&lt;0,0,SUM(M140-base!E$5))</f>
        <v>0</v>
      </c>
      <c r="P140" s="119"/>
      <c r="Q140" s="109"/>
      <c r="R140" s="120"/>
      <c r="S140" s="10">
        <f>L140*SUM(M137:M140)</f>
        <v>1.25</v>
      </c>
      <c r="T140" s="10">
        <f t="shared" si="25"/>
        <v>0</v>
      </c>
      <c r="U140" s="15"/>
      <c r="V140" s="4" t="str">
        <f>IF(travail!U140&lt;=base!E$8,"","Faux")</f>
        <v/>
      </c>
      <c r="W140" s="15"/>
      <c r="X140" s="4"/>
      <c r="AD140" s="12">
        <f>IF(SUM(MOD(K140-I140,1)-IF(K140&gt;I140,MAX(0,MIN(K140,base!E$14/24)-MAX(I140,7/24)),MAX(0,base!E$14/24-MAX(I140,7/24))+MAX(0,MIN(K140,base!E$14/24)-7/24)))&lt;0,0,SUM(MOD(K140-I140,1)-IF(K140&gt;I140,MAX(0,MIN(K140,base!E$14/24)-MAX(I140,7/24)),MAX(0,base!E$14/24-MAX(I140,7/24))+MAX(0,MIN(K140,base!E$14/24)-7/24))))</f>
        <v>0</v>
      </c>
      <c r="AE140" s="7"/>
      <c r="AF140" s="14">
        <f>M140*G140*1</f>
        <v>0</v>
      </c>
    </row>
    <row r="141" spans="1:32">
      <c r="A141" s="102" t="s">
        <v>3</v>
      </c>
      <c r="B141" s="110">
        <v>41412</v>
      </c>
      <c r="C141" s="111"/>
      <c r="D141" s="112"/>
      <c r="E141" s="111"/>
      <c r="F141" s="111"/>
      <c r="G141" s="111"/>
      <c r="H141" s="111">
        <v>1</v>
      </c>
      <c r="I141" s="113">
        <v>0.30208333333333331</v>
      </c>
      <c r="J141" s="114">
        <v>3.125E-2</v>
      </c>
      <c r="K141" s="115">
        <v>0.75</v>
      </c>
      <c r="L141" s="9">
        <f t="shared" si="23"/>
        <v>1</v>
      </c>
      <c r="M141" s="116">
        <f>K141-I141+IF(I141&gt;K141,1)-J141+(E141*base!E$4)+(D141*base!E$4)+(C141*base!E$4)+(F141*base!E$4)</f>
        <v>0.41666666666666669</v>
      </c>
      <c r="N141" s="117" t="str">
        <f>IF(M141&lt;=base!E$5,"","Faux")</f>
        <v/>
      </c>
      <c r="O141" s="118">
        <f>IF(SUM(M141-base!E$5)&lt;0,0,SUM(M141-base!E$5))</f>
        <v>0</v>
      </c>
      <c r="P141" s="119"/>
      <c r="Q141" s="109"/>
      <c r="R141" s="120"/>
      <c r="S141" s="10">
        <f>L141*SUM(M137:M141)</f>
        <v>1.6666666666666667</v>
      </c>
      <c r="T141" s="10">
        <f>IF(S141&gt;("36:00"*1),S141-("36:00"*1),0)-T140</f>
        <v>0.16666666666666674</v>
      </c>
      <c r="U141" s="15"/>
      <c r="V141" s="4" t="str">
        <f>IF(travail!U141&lt;=base!E$8,"","Faux")</f>
        <v/>
      </c>
      <c r="W141" s="15"/>
      <c r="X141" s="4"/>
      <c r="AD141" s="12">
        <f>IF(SUM(MOD(K141-I141,1)-IF(K141&gt;I141,MAX(0,MIN(K141,base!E$14/24)-MAX(I141,7/24)),MAX(0,base!E$14/24-MAX(I141,7/24))+MAX(0,MIN(K141,base!E$14/24)-7/24)))&lt;0,0,SUM(MOD(K141-I141,1)-IF(K141&gt;I141,MAX(0,MIN(K141,base!E$14/24)-MAX(I141,7/24)),MAX(0,base!E$14/24-MAX(I141,7/24))+MAX(0,MIN(K141,base!E$14/24)-7/24))))</f>
        <v>0</v>
      </c>
      <c r="AE141" s="7"/>
      <c r="AF141" s="14">
        <f>M141*G141*1</f>
        <v>0</v>
      </c>
    </row>
    <row r="142" spans="1:32">
      <c r="A142" s="102" t="s">
        <v>4</v>
      </c>
      <c r="B142" s="110">
        <v>41413</v>
      </c>
      <c r="C142" s="111"/>
      <c r="D142" s="112"/>
      <c r="E142" s="111"/>
      <c r="F142" s="111"/>
      <c r="G142" s="111"/>
      <c r="H142" s="111"/>
      <c r="I142" s="113"/>
      <c r="J142" s="114"/>
      <c r="K142" s="115"/>
      <c r="L142" s="9">
        <f t="shared" si="23"/>
        <v>0</v>
      </c>
      <c r="M142" s="116">
        <f>K142-I142+IF(I142&gt;K142,1)-J142+(E142*base!E$4)+(D142*base!E$4)+(C142*base!E$4)+(F142*base!E$4)</f>
        <v>0</v>
      </c>
      <c r="N142" s="117" t="str">
        <f>IF(M142&lt;=base!E$5,"","Faux")</f>
        <v/>
      </c>
      <c r="O142" s="118">
        <f>IF(SUM(M142-base!E$5)&lt;0,0,SUM(M142-base!E$5))</f>
        <v>0</v>
      </c>
      <c r="P142" s="119">
        <f t="shared" si="22"/>
        <v>0</v>
      </c>
      <c r="Q142" s="109" t="str">
        <f>IF(P142&lt;=base!E$3,"","Faux")</f>
        <v/>
      </c>
      <c r="R142" s="120">
        <f>IF(SUM(P142-base!E$3)&lt;0,0,SUM(P142-base!E$3))</f>
        <v>0</v>
      </c>
      <c r="S142" s="10">
        <f>L142*SUM(M137:M142)</f>
        <v>0</v>
      </c>
      <c r="T142" s="10">
        <f>IF(SUM(IF(S142&gt;("36:00"*1),S142-("36:00"*1),0)-T140-T141)&lt;0,0,SUM(IF(S142&gt;("36:00"*1),S142-("36:00"*1),0)-T140-T141))</f>
        <v>0</v>
      </c>
      <c r="U142" s="15"/>
      <c r="V142" s="4" t="str">
        <f>IF(travail!U142&lt;=base!E$8,"","Faux")</f>
        <v/>
      </c>
      <c r="W142" s="15"/>
      <c r="X142" s="4"/>
      <c r="AD142" s="12">
        <f>IF(SUM(MOD(K142-I142,1)-IF(K142&gt;I142,MAX(0,MIN(K142,base!E$14/24)-MAX(I142,7/24)),MAX(0,base!E$14/24-MAX(I142,7/24))+MAX(0,MIN(K142,base!E$14/24)-7/24)))&lt;0,0,SUM(MOD(K142-I142,1)-IF(K142&gt;I142,MAX(0,MIN(K142,base!E$14/24)-MAX(I142,7/24)),MAX(0,base!E$14/24-MAX(I142,7/24))+MAX(0,MIN(K142,base!E$14/24)-7/24))))</f>
        <v>0</v>
      </c>
      <c r="AE142" s="7"/>
      <c r="AF142" s="14"/>
    </row>
    <row r="143" spans="1:32">
      <c r="A143" s="102" t="s">
        <v>5</v>
      </c>
      <c r="B143" s="110">
        <v>41414</v>
      </c>
      <c r="C143" s="111"/>
      <c r="D143" s="112"/>
      <c r="E143" s="111"/>
      <c r="F143" s="111"/>
      <c r="G143" s="111"/>
      <c r="H143" s="111"/>
      <c r="I143" s="113"/>
      <c r="J143" s="114"/>
      <c r="K143" s="115"/>
      <c r="L143" s="9">
        <f t="shared" si="23"/>
        <v>0</v>
      </c>
      <c r="M143" s="116">
        <f>K143-I143+IF(I143&gt;K143,1)-J143+(E143*base!E$4)+(D143*base!E$4)+(C143*base!E$4)+(F143*base!E$4)</f>
        <v>0</v>
      </c>
      <c r="N143" s="117" t="str">
        <f>IF(M143&lt;=base!E$5,"","Faux")</f>
        <v/>
      </c>
      <c r="O143" s="118">
        <f>IF(SUM(M143-base!E$5)&lt;0,0,SUM(M143-base!E$5))</f>
        <v>0</v>
      </c>
      <c r="P143" s="119">
        <f t="shared" si="22"/>
        <v>0</v>
      </c>
      <c r="Q143" s="109" t="str">
        <f>IF(P143&lt;=base!E$3,"","Faux")</f>
        <v/>
      </c>
      <c r="R143" s="120">
        <f>IF(SUM(P143-base!E$3)&lt;0,0,SUM(P143-base!E$3))</f>
        <v>0</v>
      </c>
      <c r="S143" s="10">
        <f>L143*SUM(M137:M143)</f>
        <v>0</v>
      </c>
      <c r="T143" s="10">
        <f>IF(SUM(IF(S143&gt;("36:00"*1),S143-("36:00"*1),0)-T141-T142)&lt;0,0,SUM(IF(S143&gt;("36:00"*1),S143-("36:00"*1),0)-T141-T142))</f>
        <v>0</v>
      </c>
      <c r="U143" s="15">
        <f>SUM(M137:M143)</f>
        <v>1.6666666666666667</v>
      </c>
      <c r="V143" s="4" t="str">
        <f>IF(travail!U143&lt;=base!E$8,"","Faux")</f>
        <v/>
      </c>
      <c r="W143" s="11">
        <f>IF(SUM(U143-base!E$8)&lt;0,0,SUM(U143-base!E$8))</f>
        <v>0</v>
      </c>
      <c r="X143" s="15">
        <f>IF(base!E$7&lt;U143,U143-base!E$7,0)</f>
        <v>0.16666666666666674</v>
      </c>
      <c r="AD143" s="12">
        <f>IF(SUM(MOD(K143-I143,1)-IF(K143&gt;I143,MAX(0,MIN(K143,base!E$14/24)-MAX(I143,7/24)),MAX(0,base!E$14/24-MAX(I143,7/24))+MAX(0,MIN(K143,base!E$14/24)-7/24)))&lt;0,0,SUM(MOD(K143-I143,1)-IF(K143&gt;I143,MAX(0,MIN(K143,base!E$14/24)-MAX(I143,7/24)),MAX(0,base!E$14/24-MAX(I143,7/24))+MAX(0,MIN(K143,base!E$14/24)-7/24))))</f>
        <v>0</v>
      </c>
      <c r="AE143" s="13">
        <f>M143</f>
        <v>0</v>
      </c>
      <c r="AF143" s="14"/>
    </row>
    <row r="144" spans="1:32">
      <c r="A144" s="102" t="s">
        <v>6</v>
      </c>
      <c r="B144" s="110">
        <v>41415</v>
      </c>
      <c r="C144" s="111"/>
      <c r="D144" s="112"/>
      <c r="E144" s="111"/>
      <c r="F144" s="111"/>
      <c r="G144" s="111"/>
      <c r="H144" s="111">
        <v>1</v>
      </c>
      <c r="I144" s="113">
        <v>0.30208333333333331</v>
      </c>
      <c r="J144" s="114">
        <v>3.125E-2</v>
      </c>
      <c r="K144" s="115">
        <v>0.75</v>
      </c>
      <c r="L144" s="9">
        <f t="shared" si="23"/>
        <v>1</v>
      </c>
      <c r="M144" s="116">
        <f>K144-I144+IF(I144&gt;K144,1)-J144+(E144*base!E$4)+(D144*base!E$4)+(C144*base!E$4)+(F144*base!E$4)</f>
        <v>0.41666666666666669</v>
      </c>
      <c r="N144" s="117" t="str">
        <f>IF(M144&lt;=base!E$5,"","Faux")</f>
        <v/>
      </c>
      <c r="O144" s="118">
        <f>IF(SUM(M144-base!E$5)&lt;0,0,SUM(M144-base!E$5))</f>
        <v>0</v>
      </c>
      <c r="P144" s="119"/>
      <c r="Q144" s="109"/>
      <c r="R144" s="120"/>
      <c r="S144" s="15"/>
      <c r="T144" s="15"/>
      <c r="U144" s="15"/>
      <c r="V144" s="4" t="str">
        <f>IF(travail!U144&lt;=base!E$8,"","Faux")</f>
        <v/>
      </c>
      <c r="W144" s="15"/>
      <c r="X144" s="4"/>
      <c r="AD144" s="12">
        <f>IF(SUM(MOD(K144-I144,1)-IF(K144&gt;I144,MAX(0,MIN(K144,base!E$14/24)-MAX(I144,7/24)),MAX(0,base!E$14/24-MAX(I144,7/24))+MAX(0,MIN(K144,base!E$14/24)-7/24)))&lt;0,0,SUM(MOD(K144-I144,1)-IF(K144&gt;I144,MAX(0,MIN(K144,base!E$14/24)-MAX(I144,7/24)),MAX(0,base!E$14/24-MAX(I144,7/24))+MAX(0,MIN(K144,base!E$14/24)-7/24))))</f>
        <v>0</v>
      </c>
      <c r="AE144" s="7"/>
      <c r="AF144" s="14">
        <f>M144*G144*1</f>
        <v>0</v>
      </c>
    </row>
    <row r="145" spans="1:32">
      <c r="A145" s="102" t="s">
        <v>7</v>
      </c>
      <c r="B145" s="110">
        <v>41416</v>
      </c>
      <c r="C145" s="111"/>
      <c r="D145" s="112"/>
      <c r="E145" s="111"/>
      <c r="F145" s="111"/>
      <c r="G145" s="111"/>
      <c r="H145" s="111">
        <v>1</v>
      </c>
      <c r="I145" s="113">
        <v>0.30208333333333331</v>
      </c>
      <c r="J145" s="114">
        <v>3.125E-2</v>
      </c>
      <c r="K145" s="115">
        <v>0.75</v>
      </c>
      <c r="L145" s="9">
        <f t="shared" si="23"/>
        <v>1</v>
      </c>
      <c r="M145" s="116">
        <f>K145-I145+IF(I145&gt;K145,1)-J145+(E145*base!E$4)+(D145*base!E$4)+(C145*base!E$4)+(F145*base!E$4)</f>
        <v>0.41666666666666669</v>
      </c>
      <c r="N145" s="117" t="str">
        <f>IF(M145&lt;=base!E$5,"","Faux")</f>
        <v/>
      </c>
      <c r="O145" s="118">
        <f>IF(SUM(M145-base!E$5)&lt;0,0,SUM(M145-base!E$5))</f>
        <v>0</v>
      </c>
      <c r="P145" s="119"/>
      <c r="Q145" s="109"/>
      <c r="R145" s="120"/>
      <c r="S145" s="10">
        <f>L145*SUM(M144:M145)</f>
        <v>0.83333333333333337</v>
      </c>
      <c r="T145" s="10">
        <f t="shared" ref="T145:T147" si="26">IF(S145&gt;("36:00"*1),S145-("36:00"*1),0)-T144</f>
        <v>0</v>
      </c>
      <c r="U145" s="15"/>
      <c r="V145" s="4" t="str">
        <f>IF(travail!U145&lt;=base!E$8,"","Faux")</f>
        <v/>
      </c>
      <c r="W145" s="15"/>
      <c r="X145" s="4"/>
      <c r="AD145" s="12">
        <f>IF(SUM(MOD(K145-I145,1)-IF(K145&gt;I145,MAX(0,MIN(K145,base!E$14/24)-MAX(I145,7/24)),MAX(0,base!E$14/24-MAX(I145,7/24))+MAX(0,MIN(K145,base!E$14/24)-7/24)))&lt;0,0,SUM(MOD(K145-I145,1)-IF(K145&gt;I145,MAX(0,MIN(K145,base!E$14/24)-MAX(I145,7/24)),MAX(0,base!E$14/24-MAX(I145,7/24))+MAX(0,MIN(K145,base!E$14/24)-7/24))))</f>
        <v>0</v>
      </c>
      <c r="AE145" s="7"/>
      <c r="AF145" s="14">
        <f>M145*G145*1</f>
        <v>0</v>
      </c>
    </row>
    <row r="146" spans="1:32">
      <c r="A146" s="102" t="s">
        <v>8</v>
      </c>
      <c r="B146" s="110">
        <v>41417</v>
      </c>
      <c r="C146" s="111"/>
      <c r="D146" s="112">
        <v>1</v>
      </c>
      <c r="E146" s="111"/>
      <c r="F146" s="111"/>
      <c r="G146" s="111"/>
      <c r="H146" s="111"/>
      <c r="I146" s="113"/>
      <c r="J146" s="114"/>
      <c r="K146" s="115"/>
      <c r="L146" s="9">
        <f t="shared" si="23"/>
        <v>1</v>
      </c>
      <c r="M146" s="116">
        <f>K146-I146+IF(I146&gt;K146,1)-J146+(E146*base!E$4)+(D146*base!E$4)+(C146*base!E$4)+(F146*base!E$4)</f>
        <v>0.30555555555555552</v>
      </c>
      <c r="N146" s="117" t="str">
        <f>IF(M146&lt;=base!E$5,"","Faux")</f>
        <v/>
      </c>
      <c r="O146" s="118">
        <f>IF(SUM(M146-base!E$5)&lt;0,0,SUM(M146-base!E$5))</f>
        <v>0</v>
      </c>
      <c r="P146" s="119">
        <f t="shared" si="22"/>
        <v>0</v>
      </c>
      <c r="Q146" s="109" t="str">
        <f>IF(P146&lt;=base!E$3,"","Faux")</f>
        <v/>
      </c>
      <c r="R146" s="120">
        <f>IF(SUM(P146-base!E$3)&lt;0,0,SUM(P146-base!E$3))</f>
        <v>0</v>
      </c>
      <c r="S146" s="10">
        <f>L146*SUM(M144:M146)</f>
        <v>1.1388888888888888</v>
      </c>
      <c r="T146" s="10">
        <f t="shared" si="26"/>
        <v>0</v>
      </c>
      <c r="U146" s="15"/>
      <c r="V146" s="4" t="str">
        <f>IF(travail!U146&lt;=base!E$8,"","Faux")</f>
        <v/>
      </c>
      <c r="W146" s="15"/>
      <c r="X146" s="4"/>
      <c r="AD146" s="12">
        <f>IF(SUM(MOD(K146-I146,1)-IF(K146&gt;I146,MAX(0,MIN(K146,base!E$14/24)-MAX(I146,7/24)),MAX(0,base!E$14/24-MAX(I146,7/24))+MAX(0,MIN(K146,base!E$14/24)-7/24)))&lt;0,0,SUM(MOD(K146-I146,1)-IF(K146&gt;I146,MAX(0,MIN(K146,base!E$14/24)-MAX(I146,7/24)),MAX(0,base!E$14/24-MAX(I146,7/24))+MAX(0,MIN(K146,base!E$14/24)-7/24))))</f>
        <v>0</v>
      </c>
      <c r="AE146" s="7"/>
      <c r="AF146" s="14">
        <f>M146*G146*1</f>
        <v>0</v>
      </c>
    </row>
    <row r="147" spans="1:32">
      <c r="A147" s="102" t="s">
        <v>9</v>
      </c>
      <c r="B147" s="110">
        <v>41418</v>
      </c>
      <c r="C147" s="111"/>
      <c r="D147" s="112"/>
      <c r="E147" s="111"/>
      <c r="F147" s="111">
        <v>1</v>
      </c>
      <c r="G147" s="111"/>
      <c r="H147" s="111"/>
      <c r="I147" s="113">
        <v>0.30208333333333331</v>
      </c>
      <c r="J147" s="114">
        <v>3.125E-2</v>
      </c>
      <c r="K147" s="115">
        <v>0.75</v>
      </c>
      <c r="L147" s="9">
        <f t="shared" si="23"/>
        <v>1</v>
      </c>
      <c r="M147" s="116">
        <f>K147-I147+IF(I147&gt;K147,1)-J147+(E147*base!E$4)+(D147*base!E$4)+(C147*base!E$4)+(F147*base!E$4)</f>
        <v>0.72222222222222221</v>
      </c>
      <c r="N147" s="117"/>
      <c r="O147" s="118">
        <f>IF(SUM(M147-base!E$5)&lt;0,0,SUM(M147-base!E$5))</f>
        <v>0.30555555555555552</v>
      </c>
      <c r="P147" s="119"/>
      <c r="Q147" s="109"/>
      <c r="R147" s="120"/>
      <c r="S147" s="10">
        <f>L147*SUM(M144:M147)</f>
        <v>1.8611111111111112</v>
      </c>
      <c r="T147" s="10">
        <f t="shared" si="26"/>
        <v>0.36111111111111116</v>
      </c>
      <c r="U147" s="15"/>
      <c r="V147" s="4" t="str">
        <f>IF(travail!U147&lt;=base!E$8,"","Faux")</f>
        <v/>
      </c>
      <c r="W147" s="15"/>
      <c r="X147" s="4"/>
      <c r="AD147" s="12">
        <f>IF(SUM(MOD(K147-I147,1)-IF(K147&gt;I147,MAX(0,MIN(K147,base!E$14/24)-MAX(I147,7/24)),MAX(0,base!E$14/24-MAX(I147,7/24))+MAX(0,MIN(K147,base!E$14/24)-7/24)))&lt;0,0,SUM(MOD(K147-I147,1)-IF(K147&gt;I147,MAX(0,MIN(K147,base!E$14/24)-MAX(I147,7/24)),MAX(0,base!E$14/24-MAX(I147,7/24))+MAX(0,MIN(K147,base!E$14/24)-7/24))))</f>
        <v>0</v>
      </c>
      <c r="AE147" s="7"/>
      <c r="AF147" s="14">
        <f>M147*G147*1</f>
        <v>0</v>
      </c>
    </row>
    <row r="148" spans="1:32">
      <c r="A148" s="102" t="s">
        <v>3</v>
      </c>
      <c r="B148" s="110">
        <v>41419</v>
      </c>
      <c r="C148" s="111"/>
      <c r="D148" s="112">
        <v>1</v>
      </c>
      <c r="E148" s="111"/>
      <c r="F148" s="111"/>
      <c r="G148" s="111"/>
      <c r="H148" s="111"/>
      <c r="I148" s="113">
        <v>0.30208333333333331</v>
      </c>
      <c r="J148" s="114">
        <v>3.125E-2</v>
      </c>
      <c r="K148" s="115">
        <v>0.75</v>
      </c>
      <c r="L148" s="9">
        <f t="shared" si="23"/>
        <v>1</v>
      </c>
      <c r="M148" s="116">
        <f>K148-I148+IF(I148&gt;K148,1)-J148+(E148*base!E$4)+(D148*base!E$4)+(C148*base!E$4)+(F148*base!E$4)</f>
        <v>0.72222222222222221</v>
      </c>
      <c r="N148" s="117"/>
      <c r="O148" s="118">
        <f>IF(SUM(M148-base!E$5)&lt;0,0,SUM(M148-base!E$5))</f>
        <v>0.30555555555555552</v>
      </c>
      <c r="P148" s="119"/>
      <c r="Q148" s="109"/>
      <c r="R148" s="120"/>
      <c r="S148" s="10">
        <f>L148*SUM(M144:M148)</f>
        <v>2.5833333333333335</v>
      </c>
      <c r="T148" s="10">
        <f>IF(S148&gt;("36:00"*1),S148-("36:00"*1),0)-T147</f>
        <v>0.72222222222222232</v>
      </c>
      <c r="U148" s="15"/>
      <c r="V148" s="4" t="str">
        <f>IF(travail!U148&lt;=base!E$8,"","Faux")</f>
        <v/>
      </c>
      <c r="W148" s="15"/>
      <c r="X148" s="4"/>
      <c r="AD148" s="12">
        <f>IF(SUM(MOD(K148-I148,1)-IF(K148&gt;I148,MAX(0,MIN(K148,base!E$14/24)-MAX(I148,7/24)),MAX(0,base!E$14/24-MAX(I148,7/24))+MAX(0,MIN(K148,base!E$14/24)-7/24)))&lt;0,0,SUM(MOD(K148-I148,1)-IF(K148&gt;I148,MAX(0,MIN(K148,base!E$14/24)-MAX(I148,7/24)),MAX(0,base!E$14/24-MAX(I148,7/24))+MAX(0,MIN(K148,base!E$14/24)-7/24))))</f>
        <v>0</v>
      </c>
      <c r="AE148" s="7"/>
      <c r="AF148" s="14">
        <f>M148*G148*1</f>
        <v>0</v>
      </c>
    </row>
    <row r="149" spans="1:32">
      <c r="A149" s="102" t="s">
        <v>4</v>
      </c>
      <c r="B149" s="110">
        <v>41420</v>
      </c>
      <c r="C149" s="111"/>
      <c r="D149" s="112"/>
      <c r="E149" s="111"/>
      <c r="F149" s="111"/>
      <c r="G149" s="111"/>
      <c r="H149" s="111"/>
      <c r="I149" s="113"/>
      <c r="J149" s="114"/>
      <c r="K149" s="115"/>
      <c r="L149" s="9">
        <f t="shared" si="23"/>
        <v>0</v>
      </c>
      <c r="M149" s="116">
        <f>K149-I149+IF(I149&gt;K149,1)-J149+(E149*base!E$4)+(D149*base!E$4)+(C149*base!E$4)+(F149*base!E$4)</f>
        <v>0</v>
      </c>
      <c r="N149" s="117" t="str">
        <f>IF(M149&lt;=base!E$5,"","Faux")</f>
        <v/>
      </c>
      <c r="O149" s="118">
        <f>IF(SUM(M149-base!E$5)&lt;0,0,SUM(M149-base!E$5))</f>
        <v>0</v>
      </c>
      <c r="P149" s="119">
        <f t="shared" si="22"/>
        <v>0</v>
      </c>
      <c r="Q149" s="109" t="str">
        <f>IF(P149&lt;=base!E$3,"","Faux")</f>
        <v/>
      </c>
      <c r="R149" s="120">
        <f>IF(SUM(P149-base!E$3)&lt;0,0,SUM(P149-base!E$3))</f>
        <v>0</v>
      </c>
      <c r="S149" s="10">
        <f>L149*SUM(M144:M149)</f>
        <v>0</v>
      </c>
      <c r="T149" s="10">
        <f>IF(SUM(IF(S149&gt;("36:00"*1),S149-("36:00"*1),0)-T147-T148)&lt;0,0,SUM(IF(S149&gt;("36:00"*1),S149-("36:00"*1),0)-T147-T148))</f>
        <v>0</v>
      </c>
      <c r="U149" s="15"/>
      <c r="V149" s="4" t="str">
        <f>IF(travail!U149&lt;=base!E$8,"","Faux")</f>
        <v/>
      </c>
      <c r="W149" s="15"/>
      <c r="X149" s="4"/>
      <c r="AD149" s="12">
        <f>IF(SUM(MOD(K149-I149,1)-IF(K149&gt;I149,MAX(0,MIN(K149,base!E$14/24)-MAX(I149,7/24)),MAX(0,base!E$14/24-MAX(I149,7/24))+MAX(0,MIN(K149,base!E$14/24)-7/24)))&lt;0,0,SUM(MOD(K149-I149,1)-IF(K149&gt;I149,MAX(0,MIN(K149,base!E$14/24)-MAX(I149,7/24)),MAX(0,base!E$14/24-MAX(I149,7/24))+MAX(0,MIN(K149,base!E$14/24)-7/24))))</f>
        <v>0</v>
      </c>
      <c r="AE149" s="7"/>
      <c r="AF149" s="14"/>
    </row>
    <row r="150" spans="1:32">
      <c r="A150" s="102" t="s">
        <v>5</v>
      </c>
      <c r="B150" s="110">
        <v>41421</v>
      </c>
      <c r="C150" s="111"/>
      <c r="D150" s="112"/>
      <c r="E150" s="111"/>
      <c r="F150" s="111"/>
      <c r="G150" s="111"/>
      <c r="H150" s="111"/>
      <c r="I150" s="113"/>
      <c r="J150" s="114"/>
      <c r="K150" s="115"/>
      <c r="L150" s="9">
        <f t="shared" si="23"/>
        <v>0</v>
      </c>
      <c r="M150" s="116">
        <f>K150-I150+IF(I150&gt;K150,1)-J150+(E150*base!E$4)+(D150*base!E$4)+(C150*base!E$4)+(F150*base!E$4)</f>
        <v>0</v>
      </c>
      <c r="N150" s="117" t="str">
        <f>IF(M150&lt;=base!E$5,"","Faux")</f>
        <v/>
      </c>
      <c r="O150" s="118">
        <f>IF(SUM(M150-base!E$5)&lt;0,0,SUM(M150-base!E$5))</f>
        <v>0</v>
      </c>
      <c r="P150" s="119">
        <f t="shared" si="22"/>
        <v>0</v>
      </c>
      <c r="Q150" s="109" t="str">
        <f>IF(P150&lt;=base!E$3,"","Faux")</f>
        <v/>
      </c>
      <c r="R150" s="120">
        <f>IF(SUM(P150-base!E$3)&lt;0,0,SUM(P150-base!E$3))</f>
        <v>0</v>
      </c>
      <c r="S150" s="10">
        <f>L150*SUM(M144:M150)</f>
        <v>0</v>
      </c>
      <c r="T150" s="10">
        <f>IF(SUM(IF(S150&gt;("36:00"*1),S150-("36:00"*1),0)-T148-T149)&lt;0,0,SUM(IF(S150&gt;("36:00"*1),S150-("36:00"*1),0)-T148-T149))</f>
        <v>0</v>
      </c>
      <c r="U150" s="15">
        <f>SUM(M144:M150)</f>
        <v>2.5833333333333335</v>
      </c>
      <c r="V150" s="4" t="str">
        <f>IF(travail!U150&lt;=base!E$8,"","Faux")</f>
        <v>Faux</v>
      </c>
      <c r="W150" s="11">
        <f>IF(SUM(U150-base!E$8)&lt;0,0,SUM(U150-base!E$8))</f>
        <v>0.58333333333333348</v>
      </c>
      <c r="X150" s="15">
        <f>IF(base!E$7&lt;U150,U150-base!E$7,0)</f>
        <v>1.0833333333333335</v>
      </c>
      <c r="AD150" s="12">
        <f>IF(SUM(MOD(K150-I150,1)-IF(K150&gt;I150,MAX(0,MIN(K150,base!E$14/24)-MAX(I150,7/24)),MAX(0,base!E$14/24-MAX(I150,7/24))+MAX(0,MIN(K150,base!E$14/24)-7/24)))&lt;0,0,SUM(MOD(K150-I150,1)-IF(K150&gt;I150,MAX(0,MIN(K150,base!E$14/24)-MAX(I150,7/24)),MAX(0,base!E$14/24-MAX(I150,7/24))+MAX(0,MIN(K150,base!E$14/24)-7/24))))</f>
        <v>0</v>
      </c>
      <c r="AE150" s="13">
        <f>M150</f>
        <v>0</v>
      </c>
      <c r="AF150" s="14"/>
    </row>
    <row r="151" spans="1:32">
      <c r="A151" s="102" t="s">
        <v>6</v>
      </c>
      <c r="B151" s="110">
        <v>41422</v>
      </c>
      <c r="C151" s="111"/>
      <c r="D151" s="112"/>
      <c r="E151" s="111"/>
      <c r="F151" s="111"/>
      <c r="G151" s="111"/>
      <c r="H151" s="111">
        <v>1</v>
      </c>
      <c r="I151" s="113">
        <v>0.30208333333333331</v>
      </c>
      <c r="J151" s="114">
        <v>3.125E-2</v>
      </c>
      <c r="K151" s="115">
        <v>0.75</v>
      </c>
      <c r="L151" s="9">
        <f t="shared" si="23"/>
        <v>1</v>
      </c>
      <c r="M151" s="116">
        <f>K151-I151+IF(I151&gt;K151,1)-J151+(E151*base!E$4)+(D151*base!E$4)+(C151*base!E$4)+(F151*base!E$4)</f>
        <v>0.41666666666666669</v>
      </c>
      <c r="N151" s="117" t="str">
        <f>IF(M151&lt;=base!E$5,"","Faux")</f>
        <v/>
      </c>
      <c r="O151" s="118">
        <f>IF(SUM(M151-base!E$5)&lt;0,0,SUM(M151-base!E$5))</f>
        <v>0</v>
      </c>
      <c r="P151" s="119"/>
      <c r="Q151" s="109"/>
      <c r="R151" s="120"/>
      <c r="S151" s="15"/>
      <c r="T151" s="15"/>
      <c r="U151" s="15"/>
      <c r="V151" s="4" t="str">
        <f>IF(travail!U151&lt;=base!E$8,"","Faux")</f>
        <v/>
      </c>
      <c r="W151" s="15"/>
      <c r="X151" s="4"/>
      <c r="AD151" s="12">
        <f>IF(SUM(MOD(K151-I151,1)-IF(K151&gt;I151,MAX(0,MIN(K151,base!E$14/24)-MAX(I151,7/24)),MAX(0,base!E$14/24-MAX(I151,7/24))+MAX(0,MIN(K151,base!E$14/24)-7/24)))&lt;0,0,SUM(MOD(K151-I151,1)-IF(K151&gt;I151,MAX(0,MIN(K151,base!E$14/24)-MAX(I151,7/24)),MAX(0,base!E$14/24-MAX(I151,7/24))+MAX(0,MIN(K151,base!E$14/24)-7/24))))</f>
        <v>0</v>
      </c>
      <c r="AE151" s="7"/>
      <c r="AF151" s="14">
        <f>M151*G151*1</f>
        <v>0</v>
      </c>
    </row>
    <row r="152" spans="1:32">
      <c r="A152" s="102" t="s">
        <v>7</v>
      </c>
      <c r="B152" s="110">
        <v>41423</v>
      </c>
      <c r="C152" s="111"/>
      <c r="D152" s="112"/>
      <c r="E152" s="111"/>
      <c r="F152" s="111"/>
      <c r="G152" s="111"/>
      <c r="H152" s="111">
        <v>1</v>
      </c>
      <c r="I152" s="113">
        <v>0.30208333333333331</v>
      </c>
      <c r="J152" s="114">
        <v>3.125E-2</v>
      </c>
      <c r="K152" s="115">
        <v>0.75</v>
      </c>
      <c r="L152" s="9">
        <f t="shared" si="23"/>
        <v>1</v>
      </c>
      <c r="M152" s="116">
        <f>K152-I152+IF(I152&gt;K152,1)-J152+(E152*base!E$4)+(D152*base!E$4)+(C152*base!E$4)+(F152*base!E$4)</f>
        <v>0.41666666666666669</v>
      </c>
      <c r="N152" s="117" t="str">
        <f>IF(M152&lt;=base!E$5,"","Faux")</f>
        <v/>
      </c>
      <c r="O152" s="118">
        <f>IF(SUM(M152-base!E$5)&lt;0,0,SUM(M152-base!E$5))</f>
        <v>0</v>
      </c>
      <c r="P152" s="119"/>
      <c r="Q152" s="109"/>
      <c r="R152" s="120"/>
      <c r="S152" s="10">
        <f>L152*SUM(M151:M152)</f>
        <v>0.83333333333333337</v>
      </c>
      <c r="T152" s="10">
        <f t="shared" ref="T152:T154" si="27">IF(S152&gt;("36:00"*1),S152-("36:00"*1),0)-T151</f>
        <v>0</v>
      </c>
      <c r="U152" s="15"/>
      <c r="V152" s="4" t="str">
        <f>IF(travail!U152&lt;=base!E$8,"","Faux")</f>
        <v/>
      </c>
      <c r="W152" s="15"/>
      <c r="X152" s="4"/>
      <c r="AD152" s="12">
        <f>IF(SUM(MOD(K152-I152,1)-IF(K152&gt;I152,MAX(0,MIN(K152,base!E$14/24)-MAX(I152,7/24)),MAX(0,base!E$14/24-MAX(I152,7/24))+MAX(0,MIN(K152,base!E$14/24)-7/24)))&lt;0,0,SUM(MOD(K152-I152,1)-IF(K152&gt;I152,MAX(0,MIN(K152,base!E$14/24)-MAX(I152,7/24)),MAX(0,base!E$14/24-MAX(I152,7/24))+MAX(0,MIN(K152,base!E$14/24)-7/24))))</f>
        <v>0</v>
      </c>
      <c r="AE152" s="7"/>
      <c r="AF152" s="14">
        <f>M152*G152*1</f>
        <v>0</v>
      </c>
    </row>
    <row r="153" spans="1:32">
      <c r="A153" s="102" t="s">
        <v>8</v>
      </c>
      <c r="B153" s="110">
        <v>41424</v>
      </c>
      <c r="C153" s="111"/>
      <c r="D153" s="112"/>
      <c r="E153" s="111"/>
      <c r="F153" s="111"/>
      <c r="G153" s="111"/>
      <c r="H153" s="111"/>
      <c r="I153" s="113"/>
      <c r="J153" s="114"/>
      <c r="K153" s="115"/>
      <c r="L153" s="9">
        <f t="shared" si="23"/>
        <v>0</v>
      </c>
      <c r="M153" s="116">
        <f>K153-I153+IF(I153&gt;K153,1)-J153+(E153*base!E$4)+(D153*base!E$4)+(C153*base!E$4)+(F153*base!E$4)</f>
        <v>0</v>
      </c>
      <c r="N153" s="117" t="str">
        <f>IF(M153&lt;=base!E$5,"","Faux")</f>
        <v/>
      </c>
      <c r="O153" s="118">
        <f>IF(SUM(M153-base!E$5)&lt;0,0,SUM(M153-base!E$5))</f>
        <v>0</v>
      </c>
      <c r="P153" s="119">
        <f t="shared" si="22"/>
        <v>0</v>
      </c>
      <c r="Q153" s="109" t="str">
        <f>IF(P153&lt;=base!E$3,"","Faux")</f>
        <v/>
      </c>
      <c r="R153" s="120">
        <f>IF(SUM(P153-base!E$3)&lt;0,0,SUM(P153-base!E$3))</f>
        <v>0</v>
      </c>
      <c r="S153" s="10">
        <f>L153*SUM(M151:M153)</f>
        <v>0</v>
      </c>
      <c r="T153" s="10">
        <f t="shared" si="27"/>
        <v>0</v>
      </c>
      <c r="U153" s="15"/>
      <c r="V153" s="4" t="str">
        <f>IF(travail!U153&lt;=base!E$8,"","Faux")</f>
        <v/>
      </c>
      <c r="W153" s="15"/>
      <c r="X153" s="4"/>
      <c r="AD153" s="12">
        <f>IF(SUM(MOD(K153-I153,1)-IF(K153&gt;I153,MAX(0,MIN(K153,base!E$14/24)-MAX(I153,7/24)),MAX(0,base!E$14/24-MAX(I153,7/24))+MAX(0,MIN(K153,base!E$14/24)-7/24)))&lt;0,0,SUM(MOD(K153-I153,1)-IF(K153&gt;I153,MAX(0,MIN(K153,base!E$14/24)-MAX(I153,7/24)),MAX(0,base!E$14/24-MAX(I153,7/24))+MAX(0,MIN(K153,base!E$14/24)-7/24))))</f>
        <v>0</v>
      </c>
      <c r="AE153" s="7"/>
      <c r="AF153" s="14">
        <f>M153*G153*1</f>
        <v>0</v>
      </c>
    </row>
    <row r="154" spans="1:32">
      <c r="A154" s="102" t="s">
        <v>9</v>
      </c>
      <c r="B154" s="110">
        <v>41425</v>
      </c>
      <c r="C154" s="111"/>
      <c r="D154" s="112"/>
      <c r="E154" s="111"/>
      <c r="F154" s="111"/>
      <c r="G154" s="111"/>
      <c r="H154" s="111">
        <v>1</v>
      </c>
      <c r="I154" s="113">
        <v>0.30208333333333331</v>
      </c>
      <c r="J154" s="114">
        <v>3.125E-2</v>
      </c>
      <c r="K154" s="115">
        <v>0.75</v>
      </c>
      <c r="L154" s="9">
        <f t="shared" si="23"/>
        <v>1</v>
      </c>
      <c r="M154" s="116">
        <f>K154-I154+IF(I154&gt;K154,1)-J154+(E154*base!E$4)+(D154*base!E$4)+(C154*base!E$4)+(F154*base!E$4)</f>
        <v>0.41666666666666669</v>
      </c>
      <c r="N154" s="117" t="str">
        <f>IF(M154&lt;=base!E$5,"","Faux")</f>
        <v/>
      </c>
      <c r="O154" s="118">
        <f>IF(SUM(M154-base!E$5)&lt;0,0,SUM(M154-base!E$5))</f>
        <v>0</v>
      </c>
      <c r="P154" s="119"/>
      <c r="Q154" s="109"/>
      <c r="R154" s="120"/>
      <c r="S154" s="10">
        <f>L154*SUM(M151:M154)</f>
        <v>1.25</v>
      </c>
      <c r="T154" s="10">
        <f t="shared" si="27"/>
        <v>0</v>
      </c>
      <c r="U154" s="15"/>
      <c r="V154" s="4" t="str">
        <f>IF(travail!U154&lt;=base!E$8,"","Faux")</f>
        <v/>
      </c>
      <c r="W154" s="15"/>
      <c r="X154" s="4"/>
      <c r="AD154" s="12">
        <f>IF(SUM(MOD(K154-I154,1)-IF(K154&gt;I154,MAX(0,MIN(K154,base!E$14/24)-MAX(I154,7/24)),MAX(0,base!E$14/24-MAX(I154,7/24))+MAX(0,MIN(K154,base!E$14/24)-7/24)))&lt;0,0,SUM(MOD(K154-I154,1)-IF(K154&gt;I154,MAX(0,MIN(K154,base!E$14/24)-MAX(I154,7/24)),MAX(0,base!E$14/24-MAX(I154,7/24))+MAX(0,MIN(K154,base!E$14/24)-7/24))))</f>
        <v>0</v>
      </c>
      <c r="AE154" s="7"/>
      <c r="AF154" s="14">
        <f>M154*G154*1</f>
        <v>0</v>
      </c>
    </row>
    <row r="155" spans="1:32">
      <c r="A155" s="102" t="s">
        <v>3</v>
      </c>
      <c r="B155" s="110">
        <v>41426</v>
      </c>
      <c r="C155" s="111"/>
      <c r="D155" s="112"/>
      <c r="E155" s="111"/>
      <c r="F155" s="111"/>
      <c r="G155" s="111"/>
      <c r="H155" s="111">
        <v>1</v>
      </c>
      <c r="I155" s="113">
        <v>0.30208333333333331</v>
      </c>
      <c r="J155" s="114">
        <v>3.125E-2</v>
      </c>
      <c r="K155" s="115">
        <v>0.75</v>
      </c>
      <c r="L155" s="9">
        <f t="shared" si="23"/>
        <v>1</v>
      </c>
      <c r="M155" s="116">
        <f>K155-I155+IF(I155&gt;K155,1)-J155+(E155*base!E$4)+(D155*base!E$4)+(C155*base!E$4)+(F155*base!E$4)</f>
        <v>0.41666666666666669</v>
      </c>
      <c r="N155" s="117" t="str">
        <f>IF(M155&lt;=base!E$5,"","Faux")</f>
        <v/>
      </c>
      <c r="O155" s="118">
        <f>IF(SUM(M155-base!E$5)&lt;0,0,SUM(M155-base!E$5))</f>
        <v>0</v>
      </c>
      <c r="P155" s="119"/>
      <c r="Q155" s="109"/>
      <c r="R155" s="120"/>
      <c r="S155" s="10">
        <f>L155*SUM(M151:M155)</f>
        <v>1.6666666666666667</v>
      </c>
      <c r="T155" s="10">
        <f>IF(S155&gt;("36:00"*1),S155-("36:00"*1),0)-T154</f>
        <v>0.16666666666666674</v>
      </c>
      <c r="U155" s="15"/>
      <c r="V155" s="4" t="str">
        <f>IF(travail!U155&lt;=base!E$8,"","Faux")</f>
        <v/>
      </c>
      <c r="W155" s="15"/>
      <c r="X155" s="4"/>
      <c r="AD155" s="12">
        <f>IF(SUM(MOD(K155-I155,1)-IF(K155&gt;I155,MAX(0,MIN(K155,base!E$14/24)-MAX(I155,7/24)),MAX(0,base!E$14/24-MAX(I155,7/24))+MAX(0,MIN(K155,base!E$14/24)-7/24)))&lt;0,0,SUM(MOD(K155-I155,1)-IF(K155&gt;I155,MAX(0,MIN(K155,base!E$14/24)-MAX(I155,7/24)),MAX(0,base!E$14/24-MAX(I155,7/24))+MAX(0,MIN(K155,base!E$14/24)-7/24))))</f>
        <v>0</v>
      </c>
      <c r="AE155" s="7"/>
      <c r="AF155" s="14">
        <f>M155*G155*1</f>
        <v>0</v>
      </c>
    </row>
    <row r="156" spans="1:32">
      <c r="A156" s="102" t="s">
        <v>4</v>
      </c>
      <c r="B156" s="110">
        <v>41427</v>
      </c>
      <c r="C156" s="111"/>
      <c r="D156" s="112"/>
      <c r="E156" s="111"/>
      <c r="F156" s="111"/>
      <c r="G156" s="111"/>
      <c r="H156" s="111"/>
      <c r="I156" s="113"/>
      <c r="J156" s="114"/>
      <c r="K156" s="115"/>
      <c r="L156" s="9">
        <f t="shared" si="23"/>
        <v>0</v>
      </c>
      <c r="M156" s="116">
        <f>K156-I156+IF(I156&gt;K156,1)-J156+(E156*base!E$4)+(D156*base!E$4)+(C156*base!E$4)+(F156*base!E$4)</f>
        <v>0</v>
      </c>
      <c r="N156" s="117" t="str">
        <f>IF(M156&lt;=base!E$5,"","Faux")</f>
        <v/>
      </c>
      <c r="O156" s="118">
        <f>IF(SUM(M156-base!E$5)&lt;0,0,SUM(M156-base!E$5))</f>
        <v>0</v>
      </c>
      <c r="P156" s="119">
        <f t="shared" si="22"/>
        <v>0</v>
      </c>
      <c r="Q156" s="109" t="str">
        <f>IF(P156&lt;=base!E$3,"","Faux")</f>
        <v/>
      </c>
      <c r="R156" s="120">
        <f>IF(SUM(P156-base!E$3)&lt;0,0,SUM(P156-base!E$3))</f>
        <v>0</v>
      </c>
      <c r="S156" s="10">
        <f>L156*SUM(M151:M156)</f>
        <v>0</v>
      </c>
      <c r="T156" s="10">
        <f>IF(SUM(IF(S156&gt;("36:00"*1),S156-("36:00"*1),0)-T154-T155)&lt;0,0,SUM(IF(S156&gt;("36:00"*1),S156-("36:00"*1),0)-T154-T155))</f>
        <v>0</v>
      </c>
      <c r="U156" s="15"/>
      <c r="V156" s="4" t="str">
        <f>IF(travail!U156&lt;=base!E$8,"","Faux")</f>
        <v/>
      </c>
      <c r="W156" s="15"/>
      <c r="X156" s="4"/>
      <c r="AD156" s="12">
        <f>IF(SUM(MOD(K156-I156,1)-IF(K156&gt;I156,MAX(0,MIN(K156,base!E$14/24)-MAX(I156,7/24)),MAX(0,base!E$14/24-MAX(I156,7/24))+MAX(0,MIN(K156,base!E$14/24)-7/24)))&lt;0,0,SUM(MOD(K156-I156,1)-IF(K156&gt;I156,MAX(0,MIN(K156,base!E$14/24)-MAX(I156,7/24)),MAX(0,base!E$14/24-MAX(I156,7/24))+MAX(0,MIN(K156,base!E$14/24)-7/24))))</f>
        <v>0</v>
      </c>
      <c r="AE156" s="7"/>
      <c r="AF156" s="14"/>
    </row>
    <row r="157" spans="1:32">
      <c r="A157" s="102" t="s">
        <v>5</v>
      </c>
      <c r="B157" s="110">
        <v>41428</v>
      </c>
      <c r="C157" s="111"/>
      <c r="D157" s="112"/>
      <c r="E157" s="111"/>
      <c r="F157" s="111"/>
      <c r="G157" s="111"/>
      <c r="H157" s="111"/>
      <c r="I157" s="113"/>
      <c r="J157" s="114"/>
      <c r="K157" s="115"/>
      <c r="L157" s="9">
        <f t="shared" si="23"/>
        <v>0</v>
      </c>
      <c r="M157" s="116">
        <f>K157-I157+IF(I157&gt;K157,1)-J157+(E157*base!E$4)+(D157*base!E$4)+(C157*base!E$4)+(F157*base!E$4)</f>
        <v>0</v>
      </c>
      <c r="N157" s="117" t="str">
        <f>IF(M157&lt;=base!E$5,"","Faux")</f>
        <v/>
      </c>
      <c r="O157" s="118">
        <f>IF(SUM(M157-base!E$5)&lt;0,0,SUM(M157-base!E$5))</f>
        <v>0</v>
      </c>
      <c r="P157" s="119">
        <f t="shared" si="22"/>
        <v>0</v>
      </c>
      <c r="Q157" s="109" t="str">
        <f>IF(P157&lt;=base!E$3,"","Faux")</f>
        <v/>
      </c>
      <c r="R157" s="120">
        <f>IF(SUM(P157-base!E$3)&lt;0,0,SUM(P157-base!E$3))</f>
        <v>0</v>
      </c>
      <c r="S157" s="10">
        <f>L157*SUM(M151:M157)</f>
        <v>0</v>
      </c>
      <c r="T157" s="10">
        <f>IF(SUM(IF(S157&gt;("36:00"*1),S157-("36:00"*1),0)-T155-T156)&lt;0,0,SUM(IF(S157&gt;("36:00"*1),S157-("36:00"*1),0)-T155-T156))</f>
        <v>0</v>
      </c>
      <c r="U157" s="15">
        <f>SUM(M151:M157)</f>
        <v>1.6666666666666667</v>
      </c>
      <c r="V157" s="4" t="str">
        <f>IF(travail!U157&lt;=base!E$8,"","Faux")</f>
        <v/>
      </c>
      <c r="W157" s="11">
        <f>IF(SUM(U157-base!E$8)&lt;0,0,SUM(U157-base!E$8))</f>
        <v>0</v>
      </c>
      <c r="X157" s="15">
        <f>IF(base!E$7&lt;U157,U157-base!E$7,0)</f>
        <v>0.16666666666666674</v>
      </c>
      <c r="AD157" s="12">
        <f>IF(SUM(MOD(K157-I157,1)-IF(K157&gt;I157,MAX(0,MIN(K157,base!E$14/24)-MAX(I157,7/24)),MAX(0,base!E$14/24-MAX(I157,7/24))+MAX(0,MIN(K157,base!E$14/24)-7/24)))&lt;0,0,SUM(MOD(K157-I157,1)-IF(K157&gt;I157,MAX(0,MIN(K157,base!E$14/24)-MAX(I157,7/24)),MAX(0,base!E$14/24-MAX(I157,7/24))+MAX(0,MIN(K157,base!E$14/24)-7/24))))</f>
        <v>0</v>
      </c>
      <c r="AE157" s="13">
        <f>M157</f>
        <v>0</v>
      </c>
      <c r="AF157" s="14"/>
    </row>
    <row r="158" spans="1:32">
      <c r="A158" s="102" t="s">
        <v>6</v>
      </c>
      <c r="B158" s="110">
        <v>41429</v>
      </c>
      <c r="C158" s="111"/>
      <c r="D158" s="112"/>
      <c r="E158" s="111"/>
      <c r="F158" s="111">
        <v>1</v>
      </c>
      <c r="G158" s="111"/>
      <c r="H158" s="111"/>
      <c r="I158" s="113">
        <v>0.30208333333333331</v>
      </c>
      <c r="J158" s="114">
        <v>3.125E-2</v>
      </c>
      <c r="K158" s="115">
        <v>0.75</v>
      </c>
      <c r="L158" s="9">
        <f t="shared" si="23"/>
        <v>1</v>
      </c>
      <c r="M158" s="116">
        <f>K158-I158+IF(I158&gt;K158,1)-J158+(E158*base!E$4)+(D158*base!E$4)+(C158*base!E$4)+(F158*base!E$4)</f>
        <v>0.72222222222222221</v>
      </c>
      <c r="N158" s="117"/>
      <c r="O158" s="118">
        <f>IF(SUM(M158-base!E$5)&lt;0,0,SUM(M158-base!E$5))</f>
        <v>0.30555555555555552</v>
      </c>
      <c r="P158" s="119"/>
      <c r="Q158" s="109"/>
      <c r="R158" s="120"/>
      <c r="S158" s="15"/>
      <c r="T158" s="15"/>
      <c r="U158" s="15"/>
      <c r="V158" s="4" t="str">
        <f>IF(travail!U158&lt;=base!E$8,"","Faux")</f>
        <v/>
      </c>
      <c r="W158" s="15"/>
      <c r="X158" s="4"/>
      <c r="AD158" s="12">
        <f>IF(SUM(MOD(K158-I158,1)-IF(K158&gt;I158,MAX(0,MIN(K158,base!E$14/24)-MAX(I158,7/24)),MAX(0,base!E$14/24-MAX(I158,7/24))+MAX(0,MIN(K158,base!E$14/24)-7/24)))&lt;0,0,SUM(MOD(K158-I158,1)-IF(K158&gt;I158,MAX(0,MIN(K158,base!E$14/24)-MAX(I158,7/24)),MAX(0,base!E$14/24-MAX(I158,7/24))+MAX(0,MIN(K158,base!E$14/24)-7/24))))</f>
        <v>0</v>
      </c>
      <c r="AE158" s="7"/>
      <c r="AF158" s="14">
        <f>M158*G158*1</f>
        <v>0</v>
      </c>
    </row>
    <row r="159" spans="1:32">
      <c r="A159" s="102" t="s">
        <v>7</v>
      </c>
      <c r="B159" s="110">
        <v>41430</v>
      </c>
      <c r="C159" s="111"/>
      <c r="D159" s="112"/>
      <c r="E159" s="111"/>
      <c r="F159" s="111"/>
      <c r="G159" s="111"/>
      <c r="H159" s="121">
        <v>1</v>
      </c>
      <c r="I159" s="113">
        <v>0.30208333333333331</v>
      </c>
      <c r="J159" s="114">
        <v>3.125E-2</v>
      </c>
      <c r="K159" s="115">
        <v>0.75</v>
      </c>
      <c r="L159" s="9">
        <f t="shared" si="23"/>
        <v>1</v>
      </c>
      <c r="M159" s="116">
        <f>K159-I159+IF(I159&gt;K159,1)-J159+(E159*base!E$4)+(D159*base!E$4)+(C159*base!E$4)+(F159*base!E$4)</f>
        <v>0.41666666666666669</v>
      </c>
      <c r="N159" s="117" t="str">
        <f>IF(M159&lt;=base!E$5,"","Faux")</f>
        <v/>
      </c>
      <c r="O159" s="118">
        <f>IF(SUM(M159-base!E$5)&lt;0,0,SUM(M159-base!E$5))</f>
        <v>0</v>
      </c>
      <c r="P159" s="119"/>
      <c r="Q159" s="109"/>
      <c r="R159" s="120"/>
      <c r="S159" s="10">
        <f>L159*SUM(M158:M159)</f>
        <v>1.1388888888888888</v>
      </c>
      <c r="T159" s="10">
        <f t="shared" ref="T159:T161" si="28">IF(S159&gt;("36:00"*1),S159-("36:00"*1),0)-T158</f>
        <v>0</v>
      </c>
      <c r="U159" s="15"/>
      <c r="V159" s="4" t="str">
        <f>IF(travail!U159&lt;=base!E$8,"","Faux")</f>
        <v/>
      </c>
      <c r="W159" s="15"/>
      <c r="X159" s="4"/>
      <c r="AD159" s="12">
        <f>IF(SUM(MOD(K159-I159,1)-IF(K159&gt;I159,MAX(0,MIN(K159,base!E$14/24)-MAX(I159,7/24)),MAX(0,base!E$14/24-MAX(I159,7/24))+MAX(0,MIN(K159,base!E$14/24)-7/24)))&lt;0,0,SUM(MOD(K159-I159,1)-IF(K159&gt;I159,MAX(0,MIN(K159,base!E$14/24)-MAX(I159,7/24)),MAX(0,base!E$14/24-MAX(I159,7/24))+MAX(0,MIN(K159,base!E$14/24)-7/24))))</f>
        <v>0</v>
      </c>
      <c r="AE159" s="7"/>
      <c r="AF159" s="14">
        <f>M159*G159*1</f>
        <v>0</v>
      </c>
    </row>
    <row r="160" spans="1:32">
      <c r="A160" s="102" t="s">
        <v>8</v>
      </c>
      <c r="B160" s="110">
        <v>41431</v>
      </c>
      <c r="C160" s="111"/>
      <c r="D160" s="112"/>
      <c r="E160" s="111"/>
      <c r="F160" s="111"/>
      <c r="G160" s="111"/>
      <c r="H160" s="121"/>
      <c r="I160" s="113"/>
      <c r="J160" s="114"/>
      <c r="K160" s="115"/>
      <c r="L160" s="9">
        <f t="shared" si="23"/>
        <v>0</v>
      </c>
      <c r="M160" s="116">
        <f>K160-I160+IF(I160&gt;K160,1)-J160+(E160*base!E$4)+(D160*base!E$4)+(C160*base!E$4)+(F160*base!E$4)</f>
        <v>0</v>
      </c>
      <c r="N160" s="117" t="str">
        <f>IF(M160&lt;=base!E$5,"","Faux")</f>
        <v/>
      </c>
      <c r="O160" s="118">
        <f>IF(SUM(M160-base!E$5)&lt;0,0,SUM(M160-base!E$5))</f>
        <v>0</v>
      </c>
      <c r="P160" s="119">
        <f t="shared" si="22"/>
        <v>0</v>
      </c>
      <c r="Q160" s="109" t="str">
        <f>IF(P160&lt;=base!E$3,"","Faux")</f>
        <v/>
      </c>
      <c r="R160" s="120">
        <f>IF(SUM(P160-base!E$3)&lt;0,0,SUM(P160-base!E$3))</f>
        <v>0</v>
      </c>
      <c r="S160" s="10">
        <f>L160*SUM(M158:M160)</f>
        <v>0</v>
      </c>
      <c r="T160" s="10">
        <f t="shared" si="28"/>
        <v>0</v>
      </c>
      <c r="U160" s="15"/>
      <c r="V160" s="4" t="str">
        <f>IF(travail!U160&lt;=base!E$8,"","Faux")</f>
        <v/>
      </c>
      <c r="W160" s="15"/>
      <c r="X160" s="4"/>
      <c r="AD160" s="12">
        <f>IF(SUM(MOD(K160-I160,1)-IF(K160&gt;I160,MAX(0,MIN(K160,base!E$14/24)-MAX(I160,7/24)),MAX(0,base!E$14/24-MAX(I160,7/24))+MAX(0,MIN(K160,base!E$14/24)-7/24)))&lt;0,0,SUM(MOD(K160-I160,1)-IF(K160&gt;I160,MAX(0,MIN(K160,base!E$14/24)-MAX(I160,7/24)),MAX(0,base!E$14/24-MAX(I160,7/24))+MAX(0,MIN(K160,base!E$14/24)-7/24))))</f>
        <v>0</v>
      </c>
      <c r="AE160" s="7"/>
      <c r="AF160" s="14">
        <f>M160*G160*1</f>
        <v>0</v>
      </c>
    </row>
    <row r="161" spans="1:32">
      <c r="A161" s="102" t="s">
        <v>9</v>
      </c>
      <c r="B161" s="110">
        <v>41432</v>
      </c>
      <c r="C161" s="111"/>
      <c r="D161" s="112"/>
      <c r="E161" s="111"/>
      <c r="F161" s="111"/>
      <c r="G161" s="111"/>
      <c r="H161" s="121"/>
      <c r="I161" s="113">
        <v>0.30208333333333331</v>
      </c>
      <c r="J161" s="114">
        <v>3.125E-2</v>
      </c>
      <c r="K161" s="115">
        <v>0.75</v>
      </c>
      <c r="L161" s="9">
        <f t="shared" si="23"/>
        <v>0</v>
      </c>
      <c r="M161" s="116">
        <f>K161-I161+IF(I161&gt;K161,1)-J161+(E161*base!E$4)+(D161*base!E$4)+(C161*base!E$4)+(F161*base!E$4)</f>
        <v>0.41666666666666669</v>
      </c>
      <c r="N161" s="117" t="str">
        <f>IF(M161&lt;=base!E$5,"","Faux")</f>
        <v/>
      </c>
      <c r="O161" s="118">
        <f>IF(SUM(M161-base!E$5)&lt;0,0,SUM(M161-base!E$5))</f>
        <v>0</v>
      </c>
      <c r="P161" s="119"/>
      <c r="Q161" s="109"/>
      <c r="R161" s="120"/>
      <c r="S161" s="10">
        <f>L161*SUM(M158:M161)</f>
        <v>0</v>
      </c>
      <c r="T161" s="10">
        <f t="shared" si="28"/>
        <v>0</v>
      </c>
      <c r="U161" s="15"/>
      <c r="V161" s="4" t="str">
        <f>IF(travail!U161&lt;=base!E$8,"","Faux")</f>
        <v/>
      </c>
      <c r="W161" s="15"/>
      <c r="X161" s="4"/>
      <c r="AD161" s="12">
        <f>IF(SUM(MOD(K161-I161,1)-IF(K161&gt;I161,MAX(0,MIN(K161,base!E$14/24)-MAX(I161,7/24)),MAX(0,base!E$14/24-MAX(I161,7/24))+MAX(0,MIN(K161,base!E$14/24)-7/24)))&lt;0,0,SUM(MOD(K161-I161,1)-IF(K161&gt;I161,MAX(0,MIN(K161,base!E$14/24)-MAX(I161,7/24)),MAX(0,base!E$14/24-MAX(I161,7/24))+MAX(0,MIN(K161,base!E$14/24)-7/24))))</f>
        <v>0</v>
      </c>
      <c r="AE161" s="7"/>
      <c r="AF161" s="14">
        <f>M161*G161*1</f>
        <v>0</v>
      </c>
    </row>
    <row r="162" spans="1:32">
      <c r="A162" s="102" t="s">
        <v>3</v>
      </c>
      <c r="B162" s="110">
        <v>41433</v>
      </c>
      <c r="C162" s="111"/>
      <c r="D162" s="112"/>
      <c r="E162" s="111"/>
      <c r="F162" s="111"/>
      <c r="G162" s="111"/>
      <c r="H162" s="121">
        <v>1</v>
      </c>
      <c r="I162" s="113">
        <v>0.30208333333333331</v>
      </c>
      <c r="J162" s="114">
        <v>3.125E-2</v>
      </c>
      <c r="K162" s="115">
        <v>0.75</v>
      </c>
      <c r="L162" s="9">
        <f t="shared" si="23"/>
        <v>1</v>
      </c>
      <c r="M162" s="116">
        <f>K162-I162+IF(I162&gt;K162,1)-J162+(E162*base!E$4)+(D162*base!E$4)+(C162*base!E$4)+(F162*base!E$4)</f>
        <v>0.41666666666666669</v>
      </c>
      <c r="N162" s="117" t="str">
        <f>IF(M162&lt;=base!E$5,"","Faux")</f>
        <v/>
      </c>
      <c r="O162" s="118">
        <f>IF(SUM(M162-base!E$5)&lt;0,0,SUM(M162-base!E$5))</f>
        <v>0</v>
      </c>
      <c r="P162" s="119"/>
      <c r="Q162" s="109"/>
      <c r="R162" s="120"/>
      <c r="S162" s="10">
        <f>L162*SUM(M158:M162)</f>
        <v>1.9722222222222223</v>
      </c>
      <c r="T162" s="10">
        <f>IF(S162&gt;("36:00"*1),S162-("36:00"*1),0)-T161</f>
        <v>0.47222222222222232</v>
      </c>
      <c r="U162" s="15"/>
      <c r="V162" s="4" t="str">
        <f>IF(travail!U162&lt;=base!E$8,"","Faux")</f>
        <v/>
      </c>
      <c r="W162" s="15"/>
      <c r="X162" s="4"/>
      <c r="AD162" s="12">
        <f>IF(SUM(MOD(K162-I162,1)-IF(K162&gt;I162,MAX(0,MIN(K162,base!E$14/24)-MAX(I162,7/24)),MAX(0,base!E$14/24-MAX(I162,7/24))+MAX(0,MIN(K162,base!E$14/24)-7/24)))&lt;0,0,SUM(MOD(K162-I162,1)-IF(K162&gt;I162,MAX(0,MIN(K162,base!E$14/24)-MAX(I162,7/24)),MAX(0,base!E$14/24-MAX(I162,7/24))+MAX(0,MIN(K162,base!E$14/24)-7/24))))</f>
        <v>0</v>
      </c>
      <c r="AE162" s="7"/>
      <c r="AF162" s="14">
        <f>M162*G162*1</f>
        <v>0</v>
      </c>
    </row>
    <row r="163" spans="1:32">
      <c r="A163" s="102" t="s">
        <v>4</v>
      </c>
      <c r="B163" s="110">
        <v>41434</v>
      </c>
      <c r="C163" s="111"/>
      <c r="D163" s="112"/>
      <c r="E163" s="111"/>
      <c r="F163" s="111"/>
      <c r="G163" s="111"/>
      <c r="H163" s="111"/>
      <c r="I163" s="113"/>
      <c r="J163" s="114"/>
      <c r="K163" s="115"/>
      <c r="L163" s="9">
        <f t="shared" si="23"/>
        <v>0</v>
      </c>
      <c r="M163" s="116">
        <f>K163-I163+IF(I163&gt;K163,1)-J163+(E163*base!E$4)+(D163*base!E$4)+(C163*base!E$4)+(F163*base!E$4)</f>
        <v>0</v>
      </c>
      <c r="N163" s="117" t="str">
        <f>IF(M163&lt;=base!E$5,"","Faux")</f>
        <v/>
      </c>
      <c r="O163" s="118">
        <f>IF(SUM(M163-base!E$5)&lt;0,0,SUM(M163-base!E$5))</f>
        <v>0</v>
      </c>
      <c r="P163" s="119">
        <f t="shared" si="22"/>
        <v>0</v>
      </c>
      <c r="Q163" s="109" t="str">
        <f>IF(P163&lt;=base!E$3,"","Faux")</f>
        <v/>
      </c>
      <c r="R163" s="120">
        <f>IF(SUM(P163-base!E$3)&lt;0,0,SUM(P163-base!E$3))</f>
        <v>0</v>
      </c>
      <c r="S163" s="10">
        <f>L163*SUM(M158:M163)</f>
        <v>0</v>
      </c>
      <c r="T163" s="10">
        <f>IF(SUM(IF(S163&gt;("36:00"*1),S163-("36:00"*1),0)-T161-T162)&lt;0,0,SUM(IF(S163&gt;("36:00"*1),S163-("36:00"*1),0)-T161-T162))</f>
        <v>0</v>
      </c>
      <c r="U163" s="15"/>
      <c r="V163" s="4" t="str">
        <f>IF(travail!U163&lt;=base!E$8,"","Faux")</f>
        <v/>
      </c>
      <c r="W163" s="15"/>
      <c r="X163" s="4"/>
      <c r="AD163" s="12">
        <f>IF(SUM(MOD(K163-I163,1)-IF(K163&gt;I163,MAX(0,MIN(K163,base!E$14/24)-MAX(I163,7/24)),MAX(0,base!E$14/24-MAX(I163,7/24))+MAX(0,MIN(K163,base!E$14/24)-7/24)))&lt;0,0,SUM(MOD(K163-I163,1)-IF(K163&gt;I163,MAX(0,MIN(K163,base!E$14/24)-MAX(I163,7/24)),MAX(0,base!E$14/24-MAX(I163,7/24))+MAX(0,MIN(K163,base!E$14/24)-7/24))))</f>
        <v>0</v>
      </c>
      <c r="AE163" s="7"/>
      <c r="AF163" s="14"/>
    </row>
    <row r="164" spans="1:32">
      <c r="A164" s="102" t="s">
        <v>5</v>
      </c>
      <c r="B164" s="110">
        <v>41435</v>
      </c>
      <c r="C164" s="111"/>
      <c r="D164" s="112"/>
      <c r="E164" s="111"/>
      <c r="F164" s="111"/>
      <c r="G164" s="111"/>
      <c r="H164" s="111"/>
      <c r="I164" s="113"/>
      <c r="J164" s="114"/>
      <c r="K164" s="115"/>
      <c r="L164" s="9">
        <f t="shared" si="23"/>
        <v>0</v>
      </c>
      <c r="M164" s="116">
        <f>K164-I164+IF(I164&gt;K164,1)-J164+(E164*base!E$4)+(D164*base!E$4)+(C164*base!E$4)+(F164*base!E$4)</f>
        <v>0</v>
      </c>
      <c r="N164" s="117" t="str">
        <f>IF(M164&lt;=base!E$5,"","Faux")</f>
        <v/>
      </c>
      <c r="O164" s="118">
        <f>IF(SUM(M164-base!E$5)&lt;0,0,SUM(M164-base!E$5))</f>
        <v>0</v>
      </c>
      <c r="P164" s="119">
        <f t="shared" si="22"/>
        <v>0</v>
      </c>
      <c r="Q164" s="109" t="str">
        <f>IF(P164&lt;=base!E$3,"","Faux")</f>
        <v/>
      </c>
      <c r="R164" s="120">
        <f>IF(SUM(P164-base!E$3)&lt;0,0,SUM(P164-base!E$3))</f>
        <v>0</v>
      </c>
      <c r="S164" s="10">
        <f>L164*SUM(M158:M164)</f>
        <v>0</v>
      </c>
      <c r="T164" s="10">
        <f>IF(SUM(IF(S164&gt;("36:00"*1),S164-("36:00"*1),0)-T162-T163)&lt;0,0,SUM(IF(S164&gt;("36:00"*1),S164-("36:00"*1),0)-T162-T163))</f>
        <v>0</v>
      </c>
      <c r="U164" s="15">
        <f>SUM(M158:M164)</f>
        <v>1.9722222222222223</v>
      </c>
      <c r="V164" s="4" t="str">
        <f>IF(travail!U164&lt;=base!E$8,"","Faux")</f>
        <v/>
      </c>
      <c r="W164" s="11">
        <f>IF(SUM(U164-base!E$8)&lt;0,0,SUM(U164-base!E$8))</f>
        <v>0</v>
      </c>
      <c r="X164" s="15">
        <f>IF(base!E$7&lt;U164,U164-base!E$7,0)</f>
        <v>0.47222222222222232</v>
      </c>
      <c r="AD164" s="12">
        <f>IF(SUM(MOD(K164-I164,1)-IF(K164&gt;I164,MAX(0,MIN(K164,base!E$14/24)-MAX(I164,7/24)),MAX(0,base!E$14/24-MAX(I164,7/24))+MAX(0,MIN(K164,base!E$14/24)-7/24)))&lt;0,0,SUM(MOD(K164-I164,1)-IF(K164&gt;I164,MAX(0,MIN(K164,base!E$14/24)-MAX(I164,7/24)),MAX(0,base!E$14/24-MAX(I164,7/24))+MAX(0,MIN(K164,base!E$14/24)-7/24))))</f>
        <v>0</v>
      </c>
      <c r="AE164" s="13">
        <f>M164</f>
        <v>0</v>
      </c>
      <c r="AF164" s="14"/>
    </row>
    <row r="165" spans="1:32">
      <c r="A165" s="102" t="s">
        <v>6</v>
      </c>
      <c r="B165" s="110">
        <v>41436</v>
      </c>
      <c r="C165" s="111"/>
      <c r="D165" s="112"/>
      <c r="E165" s="111"/>
      <c r="F165" s="111"/>
      <c r="G165" s="111"/>
      <c r="H165" s="111">
        <v>1</v>
      </c>
      <c r="I165" s="113">
        <v>0.30208333333333331</v>
      </c>
      <c r="J165" s="114">
        <v>3.125E-2</v>
      </c>
      <c r="K165" s="115">
        <v>0.75</v>
      </c>
      <c r="L165" s="9">
        <f t="shared" si="23"/>
        <v>1</v>
      </c>
      <c r="M165" s="116">
        <f>K165-I165+IF(I165&gt;K165,1)-J165+(E165*base!E$4)+(D165*base!E$4)+(C165*base!E$4)+(F165*base!E$4)</f>
        <v>0.41666666666666669</v>
      </c>
      <c r="N165" s="117" t="str">
        <f>IF(M165&lt;=base!E$5,"","Faux")</f>
        <v/>
      </c>
      <c r="O165" s="118">
        <f>IF(SUM(M165-base!E$5)&lt;0,0,SUM(M165-base!E$5))</f>
        <v>0</v>
      </c>
      <c r="P165" s="119"/>
      <c r="Q165" s="109"/>
      <c r="R165" s="120"/>
      <c r="S165" s="15"/>
      <c r="T165" s="15"/>
      <c r="U165" s="15"/>
      <c r="V165" s="4" t="str">
        <f>IF(travail!U165&lt;=base!E$8,"","Faux")</f>
        <v/>
      </c>
      <c r="W165" s="15"/>
      <c r="X165" s="4"/>
      <c r="AD165" s="12">
        <f>IF(SUM(MOD(K165-I165,1)-IF(K165&gt;I165,MAX(0,MIN(K165,base!E$14/24)-MAX(I165,7/24)),MAX(0,base!E$14/24-MAX(I165,7/24))+MAX(0,MIN(K165,base!E$14/24)-7/24)))&lt;0,0,SUM(MOD(K165-I165,1)-IF(K165&gt;I165,MAX(0,MIN(K165,base!E$14/24)-MAX(I165,7/24)),MAX(0,base!E$14/24-MAX(I165,7/24))+MAX(0,MIN(K165,base!E$14/24)-7/24))))</f>
        <v>0</v>
      </c>
      <c r="AE165" s="7"/>
      <c r="AF165" s="14">
        <f>M165*G165*1</f>
        <v>0</v>
      </c>
    </row>
    <row r="166" spans="1:32">
      <c r="A166" s="102" t="s">
        <v>7</v>
      </c>
      <c r="B166" s="110">
        <v>41437</v>
      </c>
      <c r="C166" s="111"/>
      <c r="D166" s="112"/>
      <c r="E166" s="111"/>
      <c r="F166" s="111"/>
      <c r="G166" s="111"/>
      <c r="H166" s="111">
        <v>1</v>
      </c>
      <c r="I166" s="113">
        <v>0.30208333333333331</v>
      </c>
      <c r="J166" s="114">
        <v>3.125E-2</v>
      </c>
      <c r="K166" s="115">
        <v>0.75</v>
      </c>
      <c r="L166" s="9">
        <f t="shared" si="23"/>
        <v>1</v>
      </c>
      <c r="M166" s="116">
        <f>K166-I166+IF(I166&gt;K166,1)-J166+(E166*base!E$4)+(D166*base!E$4)+(C166*base!E$4)+(F166*base!E$4)</f>
        <v>0.41666666666666669</v>
      </c>
      <c r="N166" s="117" t="str">
        <f>IF(M166&lt;=base!E$5,"","Faux")</f>
        <v/>
      </c>
      <c r="O166" s="118">
        <f>IF(SUM(M166-base!E$5)&lt;0,0,SUM(M166-base!E$5))</f>
        <v>0</v>
      </c>
      <c r="P166" s="119"/>
      <c r="Q166" s="109"/>
      <c r="R166" s="120"/>
      <c r="S166" s="10">
        <f>L166*SUM(M165:M166)</f>
        <v>0.83333333333333337</v>
      </c>
      <c r="T166" s="10">
        <f t="shared" ref="T166:T168" si="29">IF(S166&gt;("36:00"*1),S166-("36:00"*1),0)-T165</f>
        <v>0</v>
      </c>
      <c r="U166" s="15"/>
      <c r="V166" s="4" t="str">
        <f>IF(travail!U166&lt;=base!E$8,"","Faux")</f>
        <v/>
      </c>
      <c r="W166" s="15"/>
      <c r="X166" s="4"/>
      <c r="AD166" s="12">
        <f>IF(SUM(MOD(K166-I166,1)-IF(K166&gt;I166,MAX(0,MIN(K166,base!E$14/24)-MAX(I166,7/24)),MAX(0,base!E$14/24-MAX(I166,7/24))+MAX(0,MIN(K166,base!E$14/24)-7/24)))&lt;0,0,SUM(MOD(K166-I166,1)-IF(K166&gt;I166,MAX(0,MIN(K166,base!E$14/24)-MAX(I166,7/24)),MAX(0,base!E$14/24-MAX(I166,7/24))+MAX(0,MIN(K166,base!E$14/24)-7/24))))</f>
        <v>0</v>
      </c>
      <c r="AE166" s="7"/>
      <c r="AF166" s="14">
        <f>M166*G166*1</f>
        <v>0</v>
      </c>
    </row>
    <row r="167" spans="1:32">
      <c r="A167" s="102" t="s">
        <v>8</v>
      </c>
      <c r="B167" s="110">
        <v>41438</v>
      </c>
      <c r="C167" s="111"/>
      <c r="D167" s="112"/>
      <c r="E167" s="111"/>
      <c r="F167" s="111"/>
      <c r="G167" s="111"/>
      <c r="H167" s="111">
        <v>1</v>
      </c>
      <c r="I167" s="113"/>
      <c r="J167" s="114"/>
      <c r="K167" s="115"/>
      <c r="L167" s="9">
        <f t="shared" si="23"/>
        <v>1</v>
      </c>
      <c r="M167" s="116">
        <f>K167-I167+IF(I167&gt;K167,1)-J167+(E167*base!E$4)+(D167*base!E$4)+(C167*base!E$4)+(F167*base!E$4)</f>
        <v>0</v>
      </c>
      <c r="N167" s="117" t="str">
        <f>IF(M167&lt;=base!E$5,"","Faux")</f>
        <v/>
      </c>
      <c r="O167" s="118">
        <f>IF(SUM(M167-base!E$5)&lt;0,0,SUM(M167-base!E$5))</f>
        <v>0</v>
      </c>
      <c r="P167" s="119">
        <f t="shared" si="22"/>
        <v>0</v>
      </c>
      <c r="Q167" s="109" t="str">
        <f>IF(P167&lt;=base!E$3,"","Faux")</f>
        <v/>
      </c>
      <c r="R167" s="120">
        <f>IF(SUM(P167-base!E$3)&lt;0,0,SUM(P167-base!E$3))</f>
        <v>0</v>
      </c>
      <c r="S167" s="10">
        <f>L167*SUM(M165:M167)</f>
        <v>0.83333333333333337</v>
      </c>
      <c r="T167" s="10">
        <f t="shared" si="29"/>
        <v>0</v>
      </c>
      <c r="U167" s="15"/>
      <c r="V167" s="4" t="str">
        <f>IF(travail!U167&lt;=base!E$8,"","Faux")</f>
        <v/>
      </c>
      <c r="W167" s="15"/>
      <c r="X167" s="4"/>
      <c r="AD167" s="12">
        <f>IF(SUM(MOD(K167-I167,1)-IF(K167&gt;I167,MAX(0,MIN(K167,base!E$14/24)-MAX(I167,7/24)),MAX(0,base!E$14/24-MAX(I167,7/24))+MAX(0,MIN(K167,base!E$14/24)-7/24)))&lt;0,0,SUM(MOD(K167-I167,1)-IF(K167&gt;I167,MAX(0,MIN(K167,base!E$14/24)-MAX(I167,7/24)),MAX(0,base!E$14/24-MAX(I167,7/24))+MAX(0,MIN(K167,base!E$14/24)-7/24))))</f>
        <v>0</v>
      </c>
      <c r="AE167" s="7"/>
      <c r="AF167" s="14">
        <f>M167*G167*1</f>
        <v>0</v>
      </c>
    </row>
    <row r="168" spans="1:32">
      <c r="A168" s="102" t="s">
        <v>9</v>
      </c>
      <c r="B168" s="110">
        <v>41439</v>
      </c>
      <c r="C168" s="111"/>
      <c r="D168" s="112"/>
      <c r="E168" s="111"/>
      <c r="F168" s="111"/>
      <c r="G168" s="111"/>
      <c r="H168" s="111">
        <v>1</v>
      </c>
      <c r="I168" s="113">
        <v>0.30208333333333331</v>
      </c>
      <c r="J168" s="114">
        <v>3.125E-2</v>
      </c>
      <c r="K168" s="115">
        <v>0.75</v>
      </c>
      <c r="L168" s="9">
        <f t="shared" si="23"/>
        <v>1</v>
      </c>
      <c r="M168" s="116">
        <f>K168-I168+IF(I168&gt;K168,1)-J168+(E168*base!E$4)+(D168*base!E$4)+(C168*base!E$4)+(F168*base!E$4)</f>
        <v>0.41666666666666669</v>
      </c>
      <c r="N168" s="117" t="str">
        <f>IF(M168&lt;=base!E$5,"","Faux")</f>
        <v/>
      </c>
      <c r="O168" s="118">
        <f>IF(SUM(M168-base!E$5)&lt;0,0,SUM(M168-base!E$5))</f>
        <v>0</v>
      </c>
      <c r="P168" s="119"/>
      <c r="Q168" s="109"/>
      <c r="R168" s="120"/>
      <c r="S168" s="10">
        <f>L168*SUM(M165:M168)</f>
        <v>1.25</v>
      </c>
      <c r="T168" s="10">
        <f t="shared" si="29"/>
        <v>0</v>
      </c>
      <c r="U168" s="15"/>
      <c r="V168" s="4" t="str">
        <f>IF(travail!U168&lt;=base!E$8,"","Faux")</f>
        <v/>
      </c>
      <c r="W168" s="15"/>
      <c r="X168" s="4"/>
      <c r="AD168" s="12">
        <f>IF(SUM(MOD(K168-I168,1)-IF(K168&gt;I168,MAX(0,MIN(K168,base!E$14/24)-MAX(I168,7/24)),MAX(0,base!E$14/24-MAX(I168,7/24))+MAX(0,MIN(K168,base!E$14/24)-7/24)))&lt;0,0,SUM(MOD(K168-I168,1)-IF(K168&gt;I168,MAX(0,MIN(K168,base!E$14/24)-MAX(I168,7/24)),MAX(0,base!E$14/24-MAX(I168,7/24))+MAX(0,MIN(K168,base!E$14/24)-7/24))))</f>
        <v>0</v>
      </c>
      <c r="AE168" s="7"/>
      <c r="AF168" s="14">
        <f>M168*G168*1</f>
        <v>0</v>
      </c>
    </row>
    <row r="169" spans="1:32">
      <c r="A169" s="102" t="s">
        <v>3</v>
      </c>
      <c r="B169" s="110">
        <v>41440</v>
      </c>
      <c r="C169" s="111"/>
      <c r="D169" s="112"/>
      <c r="E169" s="111"/>
      <c r="F169" s="111"/>
      <c r="G169" s="111"/>
      <c r="H169" s="111">
        <v>1</v>
      </c>
      <c r="I169" s="113">
        <v>0.30208333333333331</v>
      </c>
      <c r="J169" s="114">
        <v>3.125E-2</v>
      </c>
      <c r="K169" s="115">
        <v>0.75</v>
      </c>
      <c r="L169" s="9">
        <f t="shared" si="23"/>
        <v>1</v>
      </c>
      <c r="M169" s="116">
        <f>K169-I169+IF(I169&gt;K169,1)-J169+(E169*base!E$4)+(D169*base!E$4)+(C169*base!E$4)+(F169*base!E$4)</f>
        <v>0.41666666666666669</v>
      </c>
      <c r="N169" s="117" t="str">
        <f>IF(M169&lt;=base!E$5,"","Faux")</f>
        <v/>
      </c>
      <c r="O169" s="118">
        <f>IF(SUM(M169-base!E$5)&lt;0,0,SUM(M169-base!E$5))</f>
        <v>0</v>
      </c>
      <c r="P169" s="119"/>
      <c r="Q169" s="109"/>
      <c r="R169" s="120"/>
      <c r="S169" s="10">
        <f>L169*SUM(M165:M169)</f>
        <v>1.6666666666666667</v>
      </c>
      <c r="T169" s="10">
        <f>IF(S169&gt;("36:00"*1),S169-("36:00"*1),0)-T168</f>
        <v>0.16666666666666674</v>
      </c>
      <c r="U169" s="15"/>
      <c r="V169" s="4" t="str">
        <f>IF(travail!U169&lt;=base!E$8,"","Faux")</f>
        <v/>
      </c>
      <c r="W169" s="15"/>
      <c r="X169" s="4"/>
      <c r="AD169" s="12">
        <f>IF(SUM(MOD(K169-I169,1)-IF(K169&gt;I169,MAX(0,MIN(K169,base!E$14/24)-MAX(I169,7/24)),MAX(0,base!E$14/24-MAX(I169,7/24))+MAX(0,MIN(K169,base!E$14/24)-7/24)))&lt;0,0,SUM(MOD(K169-I169,1)-IF(K169&gt;I169,MAX(0,MIN(K169,base!E$14/24)-MAX(I169,7/24)),MAX(0,base!E$14/24-MAX(I169,7/24))+MAX(0,MIN(K169,base!E$14/24)-7/24))))</f>
        <v>0</v>
      </c>
      <c r="AE169" s="7"/>
      <c r="AF169" s="14">
        <f>M169*G169*1</f>
        <v>0</v>
      </c>
    </row>
    <row r="170" spans="1:32">
      <c r="A170" s="102" t="s">
        <v>4</v>
      </c>
      <c r="B170" s="110">
        <v>41441</v>
      </c>
      <c r="C170" s="111"/>
      <c r="D170" s="112"/>
      <c r="E170" s="111"/>
      <c r="F170" s="111"/>
      <c r="G170" s="111"/>
      <c r="H170" s="111"/>
      <c r="I170" s="113"/>
      <c r="J170" s="114"/>
      <c r="K170" s="115"/>
      <c r="L170" s="9">
        <f t="shared" si="23"/>
        <v>0</v>
      </c>
      <c r="M170" s="116">
        <f>K170-I170+IF(I170&gt;K170,1)-J170+(E170*base!E$4)+(D170*base!E$4)+(C170*base!E$4)+(F170*base!E$4)</f>
        <v>0</v>
      </c>
      <c r="N170" s="117" t="str">
        <f>IF(M170&lt;=base!E$5,"","Faux")</f>
        <v/>
      </c>
      <c r="O170" s="118">
        <f>IF(SUM(M170-base!E$5)&lt;0,0,SUM(M170-base!E$5))</f>
        <v>0</v>
      </c>
      <c r="P170" s="119">
        <f t="shared" si="22"/>
        <v>0</v>
      </c>
      <c r="Q170" s="109" t="str">
        <f>IF(P170&lt;=base!E$3,"","Faux")</f>
        <v/>
      </c>
      <c r="R170" s="120">
        <f>IF(SUM(P170-base!E$3)&lt;0,0,SUM(P170-base!E$3))</f>
        <v>0</v>
      </c>
      <c r="S170" s="10">
        <f>L170*SUM(M165:M170)</f>
        <v>0</v>
      </c>
      <c r="T170" s="10">
        <f>IF(SUM(IF(S170&gt;("36:00"*1),S170-("36:00"*1),0)-T168-T169)&lt;0,0,SUM(IF(S170&gt;("36:00"*1),S170-("36:00"*1),0)-T168-T169))</f>
        <v>0</v>
      </c>
      <c r="U170" s="15"/>
      <c r="V170" s="4" t="str">
        <f>IF(travail!U170&lt;=base!E$8,"","Faux")</f>
        <v/>
      </c>
      <c r="W170" s="15"/>
      <c r="X170" s="4"/>
      <c r="AD170" s="12">
        <f>IF(SUM(MOD(K170-I170,1)-IF(K170&gt;I170,MAX(0,MIN(K170,base!E$14/24)-MAX(I170,7/24)),MAX(0,base!E$14/24-MAX(I170,7/24))+MAX(0,MIN(K170,base!E$14/24)-7/24)))&lt;0,0,SUM(MOD(K170-I170,1)-IF(K170&gt;I170,MAX(0,MIN(K170,base!E$14/24)-MAX(I170,7/24)),MAX(0,base!E$14/24-MAX(I170,7/24))+MAX(0,MIN(K170,base!E$14/24)-7/24))))</f>
        <v>0</v>
      </c>
      <c r="AE170" s="7"/>
      <c r="AF170" s="14"/>
    </row>
    <row r="171" spans="1:32">
      <c r="A171" s="102" t="s">
        <v>5</v>
      </c>
      <c r="B171" s="110">
        <v>41442</v>
      </c>
      <c r="C171" s="111"/>
      <c r="D171" s="112"/>
      <c r="E171" s="111"/>
      <c r="F171" s="111"/>
      <c r="G171" s="111"/>
      <c r="H171" s="111"/>
      <c r="I171" s="113"/>
      <c r="J171" s="114"/>
      <c r="K171" s="115"/>
      <c r="L171" s="9">
        <f t="shared" si="23"/>
        <v>0</v>
      </c>
      <c r="M171" s="116">
        <f>K171-I171+IF(I171&gt;K171,1)-J171+(E171*base!E$4)+(D171*base!E$4)+(C171*base!E$4)+(F171*base!E$4)</f>
        <v>0</v>
      </c>
      <c r="N171" s="117" t="str">
        <f>IF(M171&lt;=base!E$5,"","Faux")</f>
        <v/>
      </c>
      <c r="O171" s="118">
        <f>IF(SUM(M171-base!E$5)&lt;0,0,SUM(M171-base!E$5))</f>
        <v>0</v>
      </c>
      <c r="P171" s="119">
        <f t="shared" si="22"/>
        <v>0</v>
      </c>
      <c r="Q171" s="109" t="str">
        <f>IF(P171&lt;=base!E$3,"","Faux")</f>
        <v/>
      </c>
      <c r="R171" s="120">
        <f>IF(SUM(P171-base!E$3)&lt;0,0,SUM(P171-base!E$3))</f>
        <v>0</v>
      </c>
      <c r="S171" s="10">
        <f>L171*SUM(M165:M171)</f>
        <v>0</v>
      </c>
      <c r="T171" s="10">
        <f>IF(SUM(IF(S171&gt;("36:00"*1),S171-("36:00"*1),0)-T169-T170)&lt;0,0,SUM(IF(S171&gt;("36:00"*1),S171-("36:00"*1),0)-T169-T170))</f>
        <v>0</v>
      </c>
      <c r="U171" s="15">
        <f>SUM(M165:M171)</f>
        <v>1.6666666666666667</v>
      </c>
      <c r="V171" s="4" t="str">
        <f>IF(travail!U171&lt;=base!E$8,"","Faux")</f>
        <v/>
      </c>
      <c r="W171" s="11">
        <f>IF(SUM(U171-base!E$8)&lt;0,0,SUM(U171-base!E$8))</f>
        <v>0</v>
      </c>
      <c r="X171" s="15">
        <f>IF(base!E$7&lt;U171,U171-base!E$7,0)</f>
        <v>0.16666666666666674</v>
      </c>
      <c r="AD171" s="12">
        <f>IF(SUM(MOD(K171-I171,1)-IF(K171&gt;I171,MAX(0,MIN(K171,base!E$14/24)-MAX(I171,7/24)),MAX(0,base!E$14/24-MAX(I171,7/24))+MAX(0,MIN(K171,base!E$14/24)-7/24)))&lt;0,0,SUM(MOD(K171-I171,1)-IF(K171&gt;I171,MAX(0,MIN(K171,base!E$14/24)-MAX(I171,7/24)),MAX(0,base!E$14/24-MAX(I171,7/24))+MAX(0,MIN(K171,base!E$14/24)-7/24))))</f>
        <v>0</v>
      </c>
      <c r="AE171" s="13">
        <f>M171</f>
        <v>0</v>
      </c>
      <c r="AF171" s="14"/>
    </row>
    <row r="172" spans="1:32">
      <c r="A172" s="102" t="s">
        <v>6</v>
      </c>
      <c r="B172" s="110">
        <v>41443</v>
      </c>
      <c r="C172" s="111"/>
      <c r="D172" s="112"/>
      <c r="E172" s="111"/>
      <c r="F172" s="111"/>
      <c r="G172" s="111"/>
      <c r="H172" s="111">
        <v>1</v>
      </c>
      <c r="I172" s="113">
        <v>0.30208333333333331</v>
      </c>
      <c r="J172" s="114">
        <v>3.125E-2</v>
      </c>
      <c r="K172" s="115">
        <v>0.75</v>
      </c>
      <c r="L172" s="9">
        <f t="shared" si="23"/>
        <v>1</v>
      </c>
      <c r="M172" s="116">
        <f>K172-I172+IF(I172&gt;K172,1)-J172+(E172*base!E$4)+(D172*base!E$4)+(C172*base!E$4)+(F172*base!E$4)</f>
        <v>0.41666666666666669</v>
      </c>
      <c r="N172" s="117" t="str">
        <f>IF(M172&lt;=base!E$5,"","Faux")</f>
        <v/>
      </c>
      <c r="O172" s="118">
        <f>IF(SUM(M172-base!E$5)&lt;0,0,SUM(M172-base!E$5))</f>
        <v>0</v>
      </c>
      <c r="P172" s="119"/>
      <c r="Q172" s="109"/>
      <c r="R172" s="120"/>
      <c r="S172" s="15"/>
      <c r="T172" s="15"/>
      <c r="U172" s="15"/>
      <c r="V172" s="4" t="str">
        <f>IF(travail!U172&lt;=base!E$8,"","Faux")</f>
        <v/>
      </c>
      <c r="W172" s="15"/>
      <c r="X172" s="4"/>
      <c r="AD172" s="12">
        <f>IF(SUM(MOD(K172-I172,1)-IF(K172&gt;I172,MAX(0,MIN(K172,base!E$14/24)-MAX(I172,7/24)),MAX(0,base!E$14/24-MAX(I172,7/24))+MAX(0,MIN(K172,base!E$14/24)-7/24)))&lt;0,0,SUM(MOD(K172-I172,1)-IF(K172&gt;I172,MAX(0,MIN(K172,base!E$14/24)-MAX(I172,7/24)),MAX(0,base!E$14/24-MAX(I172,7/24))+MAX(0,MIN(K172,base!E$14/24)-7/24))))</f>
        <v>0</v>
      </c>
      <c r="AE172" s="7"/>
      <c r="AF172" s="14">
        <f>M172*G172*1</f>
        <v>0</v>
      </c>
    </row>
    <row r="173" spans="1:32">
      <c r="A173" s="102" t="s">
        <v>7</v>
      </c>
      <c r="B173" s="110">
        <v>41444</v>
      </c>
      <c r="C173" s="111"/>
      <c r="D173" s="112"/>
      <c r="E173" s="111"/>
      <c r="F173" s="111"/>
      <c r="G173" s="111"/>
      <c r="H173" s="111">
        <v>1</v>
      </c>
      <c r="I173" s="113">
        <v>0.30208333333333331</v>
      </c>
      <c r="J173" s="114">
        <v>3.125E-2</v>
      </c>
      <c r="K173" s="115">
        <v>0.75</v>
      </c>
      <c r="L173" s="9">
        <f t="shared" si="23"/>
        <v>1</v>
      </c>
      <c r="M173" s="116">
        <f>K173-I173+IF(I173&gt;K173,1)-J173+(E173*base!E$4)+(D173*base!E$4)+(C173*base!E$4)+(F173*base!E$4)</f>
        <v>0.41666666666666669</v>
      </c>
      <c r="N173" s="117" t="str">
        <f>IF(M173&lt;=base!E$5,"","Faux")</f>
        <v/>
      </c>
      <c r="O173" s="118">
        <f>IF(SUM(M173-base!E$5)&lt;0,0,SUM(M173-base!E$5))</f>
        <v>0</v>
      </c>
      <c r="P173" s="119"/>
      <c r="Q173" s="109"/>
      <c r="R173" s="120"/>
      <c r="S173" s="10">
        <f>L173*SUM(M172:M173)</f>
        <v>0.83333333333333337</v>
      </c>
      <c r="T173" s="10">
        <f t="shared" ref="T173:T175" si="30">IF(S173&gt;("36:00"*1),S173-("36:00"*1),0)-T172</f>
        <v>0</v>
      </c>
      <c r="U173" s="15"/>
      <c r="V173" s="4" t="str">
        <f>IF(travail!U173&lt;=base!E$8,"","Faux")</f>
        <v/>
      </c>
      <c r="W173" s="15"/>
      <c r="X173" s="4"/>
      <c r="AD173" s="12">
        <f>IF(SUM(MOD(K173-I173,1)-IF(K173&gt;I173,MAX(0,MIN(K173,base!E$14/24)-MAX(I173,7/24)),MAX(0,base!E$14/24-MAX(I173,7/24))+MAX(0,MIN(K173,base!E$14/24)-7/24)))&lt;0,0,SUM(MOD(K173-I173,1)-IF(K173&gt;I173,MAX(0,MIN(K173,base!E$14/24)-MAX(I173,7/24)),MAX(0,base!E$14/24-MAX(I173,7/24))+MAX(0,MIN(K173,base!E$14/24)-7/24))))</f>
        <v>0</v>
      </c>
      <c r="AE173" s="7"/>
      <c r="AF173" s="14">
        <f>M173*G173*1</f>
        <v>0</v>
      </c>
    </row>
    <row r="174" spans="1:32">
      <c r="A174" s="102" t="s">
        <v>8</v>
      </c>
      <c r="B174" s="110">
        <v>41445</v>
      </c>
      <c r="C174" s="111"/>
      <c r="D174" s="112"/>
      <c r="E174" s="111"/>
      <c r="F174" s="111"/>
      <c r="G174" s="111"/>
      <c r="H174" s="111"/>
      <c r="I174" s="113"/>
      <c r="J174" s="114"/>
      <c r="K174" s="115"/>
      <c r="L174" s="9">
        <f t="shared" si="23"/>
        <v>0</v>
      </c>
      <c r="M174" s="116">
        <f>K174-I174+IF(I174&gt;K174,1)-J174+(E174*base!E$4)+(D174*base!E$4)+(C174*base!E$4)+(F174*base!E$4)</f>
        <v>0</v>
      </c>
      <c r="N174" s="117" t="str">
        <f>IF(M174&lt;=base!E$5,"","Faux")</f>
        <v/>
      </c>
      <c r="O174" s="118">
        <f>IF(SUM(M174-base!E$5)&lt;0,0,SUM(M174-base!E$5))</f>
        <v>0</v>
      </c>
      <c r="P174" s="119">
        <f t="shared" si="22"/>
        <v>0</v>
      </c>
      <c r="Q174" s="109" t="str">
        <f>IF(P174&lt;=base!E$3,"","Faux")</f>
        <v/>
      </c>
      <c r="R174" s="120">
        <f>IF(SUM(P174-base!E$3)&lt;0,0,SUM(P174-base!E$3))</f>
        <v>0</v>
      </c>
      <c r="S174" s="10">
        <f>L174*SUM(M172:M174)</f>
        <v>0</v>
      </c>
      <c r="T174" s="10">
        <f t="shared" si="30"/>
        <v>0</v>
      </c>
      <c r="U174" s="15"/>
      <c r="V174" s="4" t="str">
        <f>IF(travail!U174&lt;=base!E$8,"","Faux")</f>
        <v/>
      </c>
      <c r="W174" s="15"/>
      <c r="X174" s="4"/>
      <c r="AD174" s="12">
        <f>IF(SUM(MOD(K174-I174,1)-IF(K174&gt;I174,MAX(0,MIN(K174,base!E$14/24)-MAX(I174,7/24)),MAX(0,base!E$14/24-MAX(I174,7/24))+MAX(0,MIN(K174,base!E$14/24)-7/24)))&lt;0,0,SUM(MOD(K174-I174,1)-IF(K174&gt;I174,MAX(0,MIN(K174,base!E$14/24)-MAX(I174,7/24)),MAX(0,base!E$14/24-MAX(I174,7/24))+MAX(0,MIN(K174,base!E$14/24)-7/24))))</f>
        <v>0</v>
      </c>
      <c r="AE174" s="7"/>
      <c r="AF174" s="14">
        <f>M174*G174*1</f>
        <v>0</v>
      </c>
    </row>
    <row r="175" spans="1:32">
      <c r="A175" s="102" t="s">
        <v>9</v>
      </c>
      <c r="B175" s="110">
        <v>41446</v>
      </c>
      <c r="C175" s="111"/>
      <c r="D175" s="112"/>
      <c r="E175" s="111"/>
      <c r="F175" s="111"/>
      <c r="G175" s="111"/>
      <c r="H175" s="111">
        <v>1</v>
      </c>
      <c r="I175" s="113">
        <v>0.30208333333333331</v>
      </c>
      <c r="J175" s="114">
        <v>3.125E-2</v>
      </c>
      <c r="K175" s="115">
        <v>0.75</v>
      </c>
      <c r="L175" s="9">
        <f t="shared" si="23"/>
        <v>1</v>
      </c>
      <c r="M175" s="116">
        <f>K175-I175+IF(I175&gt;K175,1)-J175+(E175*base!E$4)+(D175*base!E$4)+(C175*base!E$4)+(F175*base!E$4)</f>
        <v>0.41666666666666669</v>
      </c>
      <c r="N175" s="117" t="str">
        <f>IF(M175&lt;=base!E$5,"","Faux")</f>
        <v/>
      </c>
      <c r="O175" s="118">
        <f>IF(SUM(M175-base!E$5)&lt;0,0,SUM(M175-base!E$5))</f>
        <v>0</v>
      </c>
      <c r="P175" s="119"/>
      <c r="Q175" s="109"/>
      <c r="R175" s="120"/>
      <c r="S175" s="10">
        <f>L175*SUM(M172:M175)</f>
        <v>1.25</v>
      </c>
      <c r="T175" s="10">
        <f t="shared" si="30"/>
        <v>0</v>
      </c>
      <c r="U175" s="15"/>
      <c r="V175" s="4" t="str">
        <f>IF(travail!U175&lt;=base!E$8,"","Faux")</f>
        <v/>
      </c>
      <c r="W175" s="15"/>
      <c r="X175" s="4"/>
      <c r="AD175" s="12">
        <f>IF(SUM(MOD(K175-I175,1)-IF(K175&gt;I175,MAX(0,MIN(K175,base!E$14/24)-MAX(I175,7/24)),MAX(0,base!E$14/24-MAX(I175,7/24))+MAX(0,MIN(K175,base!E$14/24)-7/24)))&lt;0,0,SUM(MOD(K175-I175,1)-IF(K175&gt;I175,MAX(0,MIN(K175,base!E$14/24)-MAX(I175,7/24)),MAX(0,base!E$14/24-MAX(I175,7/24))+MAX(0,MIN(K175,base!E$14/24)-7/24))))</f>
        <v>0</v>
      </c>
      <c r="AE175" s="7"/>
      <c r="AF175" s="14">
        <f>M175*G175*1</f>
        <v>0</v>
      </c>
    </row>
    <row r="176" spans="1:32">
      <c r="A176" s="102" t="s">
        <v>3</v>
      </c>
      <c r="B176" s="110">
        <v>41447</v>
      </c>
      <c r="C176" s="111"/>
      <c r="D176" s="112"/>
      <c r="E176" s="111"/>
      <c r="F176" s="111"/>
      <c r="G176" s="111"/>
      <c r="H176" s="111"/>
      <c r="I176" s="113">
        <v>0.30208333333333331</v>
      </c>
      <c r="J176" s="114">
        <v>3.125E-2</v>
      </c>
      <c r="K176" s="115">
        <v>0.75</v>
      </c>
      <c r="L176" s="9">
        <f t="shared" si="23"/>
        <v>0</v>
      </c>
      <c r="M176" s="116">
        <f>K176-I176+IF(I176&gt;K176,1)-J176+(E176*base!E$4)+(D176*base!E$4)+(C176*base!E$4)+(F176*base!E$4)</f>
        <v>0.41666666666666669</v>
      </c>
      <c r="N176" s="117" t="str">
        <f>IF(M176&lt;=base!E$5,"","Faux")</f>
        <v/>
      </c>
      <c r="O176" s="118">
        <f>IF(SUM(M176-base!E$5)&lt;0,0,SUM(M176-base!E$5))</f>
        <v>0</v>
      </c>
      <c r="P176" s="119"/>
      <c r="Q176" s="109"/>
      <c r="R176" s="120"/>
      <c r="S176" s="10">
        <f>L176*SUM(M172:M176)</f>
        <v>0</v>
      </c>
      <c r="T176" s="10">
        <f>IF(S176&gt;("36:00"*1),S176-("36:00"*1),0)-T175</f>
        <v>0</v>
      </c>
      <c r="U176" s="15"/>
      <c r="V176" s="4" t="str">
        <f>IF(travail!U176&lt;=base!E$8,"","Faux")</f>
        <v/>
      </c>
      <c r="W176" s="15"/>
      <c r="X176" s="4"/>
      <c r="AD176" s="12">
        <f>IF(SUM(MOD(K176-I176,1)-IF(K176&gt;I176,MAX(0,MIN(K176,base!E$14/24)-MAX(I176,7/24)),MAX(0,base!E$14/24-MAX(I176,7/24))+MAX(0,MIN(K176,base!E$14/24)-7/24)))&lt;0,0,SUM(MOD(K176-I176,1)-IF(K176&gt;I176,MAX(0,MIN(K176,base!E$14/24)-MAX(I176,7/24)),MAX(0,base!E$14/24-MAX(I176,7/24))+MAX(0,MIN(K176,base!E$14/24)-7/24))))</f>
        <v>0</v>
      </c>
      <c r="AE176" s="7"/>
      <c r="AF176" s="14">
        <f>M176*G176*1</f>
        <v>0</v>
      </c>
    </row>
    <row r="177" spans="1:32">
      <c r="A177" s="102" t="s">
        <v>4</v>
      </c>
      <c r="B177" s="110">
        <v>41448</v>
      </c>
      <c r="C177" s="111"/>
      <c r="D177" s="112"/>
      <c r="E177" s="111"/>
      <c r="F177" s="111"/>
      <c r="G177" s="111"/>
      <c r="H177" s="111"/>
      <c r="I177" s="113"/>
      <c r="J177" s="114"/>
      <c r="K177" s="115"/>
      <c r="L177" s="9">
        <f t="shared" si="23"/>
        <v>0</v>
      </c>
      <c r="M177" s="116">
        <f>K177-I177+IF(I177&gt;K177,1)-J177+(E177*base!E$4)+(D177*base!E$4)+(C177*base!E$4)+(F177*base!E$4)</f>
        <v>0</v>
      </c>
      <c r="N177" s="117" t="str">
        <f>IF(M177&lt;=base!E$5,"","Faux")</f>
        <v/>
      </c>
      <c r="O177" s="118">
        <f>IF(SUM(M177-base!E$5)&lt;0,0,SUM(M177-base!E$5))</f>
        <v>0</v>
      </c>
      <c r="P177" s="119">
        <f t="shared" si="22"/>
        <v>0</v>
      </c>
      <c r="Q177" s="109" t="str">
        <f>IF(P177&lt;=base!E$3,"","Faux")</f>
        <v/>
      </c>
      <c r="R177" s="120">
        <f>IF(SUM(P177-base!E$3)&lt;0,0,SUM(P177-base!E$3))</f>
        <v>0</v>
      </c>
      <c r="S177" s="10">
        <f>L177*SUM(M172:M177)</f>
        <v>0</v>
      </c>
      <c r="T177" s="10">
        <f>IF(SUM(IF(S177&gt;("36:00"*1),S177-("36:00"*1),0)-T175-T176)&lt;0,0,SUM(IF(S177&gt;("36:00"*1),S177-("36:00"*1),0)-T175-T176))</f>
        <v>0</v>
      </c>
      <c r="U177" s="15"/>
      <c r="V177" s="4" t="str">
        <f>IF(travail!U177&lt;=base!E$8,"","Faux")</f>
        <v/>
      </c>
      <c r="W177" s="15"/>
      <c r="X177" s="4"/>
      <c r="AD177" s="12">
        <f>IF(SUM(MOD(K177-I177,1)-IF(K177&gt;I177,MAX(0,MIN(K177,base!E$14/24)-MAX(I177,7/24)),MAX(0,base!E$14/24-MAX(I177,7/24))+MAX(0,MIN(K177,base!E$14/24)-7/24)))&lt;0,0,SUM(MOD(K177-I177,1)-IF(K177&gt;I177,MAX(0,MIN(K177,base!E$14/24)-MAX(I177,7/24)),MAX(0,base!E$14/24-MAX(I177,7/24))+MAX(0,MIN(K177,base!E$14/24)-7/24))))</f>
        <v>0</v>
      </c>
      <c r="AE177" s="7"/>
      <c r="AF177" s="14"/>
    </row>
    <row r="178" spans="1:32">
      <c r="A178" s="102" t="s">
        <v>5</v>
      </c>
      <c r="B178" s="110">
        <v>41449</v>
      </c>
      <c r="C178" s="111"/>
      <c r="D178" s="112"/>
      <c r="E178" s="111"/>
      <c r="F178" s="111"/>
      <c r="G178" s="111"/>
      <c r="H178" s="111"/>
      <c r="I178" s="113"/>
      <c r="J178" s="114"/>
      <c r="K178" s="115"/>
      <c r="L178" s="9">
        <f>C178+D178+E178+F178+G178+H178</f>
        <v>0</v>
      </c>
      <c r="M178" s="116">
        <f>K178-I178+IF(I178&gt;K178,1)-J178+(E178*base!E$4)+(D178*base!E$4)+(C178*base!E$4)+(F178*base!E$4)</f>
        <v>0</v>
      </c>
      <c r="N178" s="117" t="str">
        <f>IF(M178&lt;=base!E$5,"","Faux")</f>
        <v/>
      </c>
      <c r="O178" s="118">
        <f>IF(SUM(M178-base!E$5)&lt;0,0,SUM(M178-base!E$5))</f>
        <v>0</v>
      </c>
      <c r="P178" s="119">
        <f>K178-I178+IF(I178&gt;K178,1)</f>
        <v>0</v>
      </c>
      <c r="Q178" s="109" t="str">
        <f>IF(P178&lt;=base!E$3,"","Faux")</f>
        <v/>
      </c>
      <c r="R178" s="120">
        <f>IF(SUM(P178-base!E$3)&lt;0,0,SUM(P178-base!E$3))</f>
        <v>0</v>
      </c>
      <c r="S178" s="10">
        <f>L178*SUM(M172:M178)</f>
        <v>0</v>
      </c>
      <c r="T178" s="10">
        <f>IF(SUM(IF(S178&gt;("36:00"*1),S178-("36:00"*1),0)-T176-T177)&lt;0,0,SUM(IF(S178&gt;("36:00"*1),S178-("36:00"*1),0)-T176-T177))</f>
        <v>0</v>
      </c>
      <c r="U178" s="15">
        <f>SUM(M172:M178)</f>
        <v>1.6666666666666667</v>
      </c>
      <c r="V178" s="4" t="str">
        <f>IF(travail!U178&lt;=base!E$8,"","Faux")</f>
        <v/>
      </c>
      <c r="W178" s="11">
        <f>IF(SUM(U178-base!E$8)&lt;0,0,SUM(U178-base!E$8))</f>
        <v>0</v>
      </c>
      <c r="X178" s="15">
        <f>IF(base!E$7&lt;U178,U178-base!E$7,0)</f>
        <v>0.16666666666666674</v>
      </c>
      <c r="AD178" s="12">
        <f>IF(SUM(MOD(K178-I178,1)-IF(K178&gt;I178,MAX(0,MIN(K178,base!E$14/24)-MAX(I178,7/24)),MAX(0,base!E$14/24-MAX(I178,7/24))+MAX(0,MIN(K178,base!E$14/24)-7/24)))&lt;0,0,SUM(MOD(K178-I178,1)-IF(K178&gt;I178,MAX(0,MIN(K178,base!E$14/24)-MAX(I178,7/24)),MAX(0,base!E$14/24-MAX(I178,7/24))+MAX(0,MIN(K178,base!E$14/24)-7/24))))</f>
        <v>0</v>
      </c>
      <c r="AE178" s="13">
        <f>M178</f>
        <v>0</v>
      </c>
      <c r="AF178" s="14"/>
    </row>
    <row r="179" spans="1:32">
      <c r="A179" s="102" t="s">
        <v>6</v>
      </c>
      <c r="B179" s="110">
        <v>41450</v>
      </c>
      <c r="C179" s="111"/>
      <c r="D179" s="112"/>
      <c r="E179" s="111"/>
      <c r="F179" s="111"/>
      <c r="G179" s="111"/>
      <c r="H179" s="111">
        <v>1</v>
      </c>
      <c r="I179" s="113">
        <v>0.30208333333333331</v>
      </c>
      <c r="J179" s="114">
        <v>3.125E-2</v>
      </c>
      <c r="K179" s="115">
        <v>0.75</v>
      </c>
      <c r="L179" s="9">
        <f>C179+D179+E179+F179+G179+H179</f>
        <v>1</v>
      </c>
      <c r="M179" s="116">
        <f>K179-I179+IF(I179&gt;K179,1)-J179+(E179*base!E$4)+(D179*base!E$4)+(C179*base!E$4)+(F179*base!E$4)</f>
        <v>0.41666666666666669</v>
      </c>
      <c r="N179" s="117" t="str">
        <f>IF(M179&lt;=base!E$5,"","Faux")</f>
        <v/>
      </c>
      <c r="O179" s="118">
        <f>IF(SUM(M179-base!E$5)&lt;0,0,SUM(M179-base!E$5))</f>
        <v>0</v>
      </c>
      <c r="P179" s="119"/>
      <c r="Q179" s="109"/>
      <c r="R179" s="120"/>
      <c r="S179" s="15"/>
      <c r="T179" s="15"/>
      <c r="U179" s="15"/>
      <c r="V179" s="4" t="str">
        <f>IF(travail!U179&lt;=base!E$8,"","Faux")</f>
        <v/>
      </c>
      <c r="W179" s="15"/>
      <c r="X179" s="4"/>
      <c r="AD179" s="12">
        <f>IF(SUM(MOD(K179-I179,1)-IF(K179&gt;I179,MAX(0,MIN(K179,base!E$14/24)-MAX(I179,7/24)),MAX(0,base!E$14/24-MAX(I179,7/24))+MAX(0,MIN(K179,base!E$14/24)-7/24)))&lt;0,0,SUM(MOD(K179-I179,1)-IF(K179&gt;I179,MAX(0,MIN(K179,base!E$14/24)-MAX(I179,7/24)),MAX(0,base!E$14/24-MAX(I179,7/24))+MAX(0,MIN(K179,base!E$14/24)-7/24))))</f>
        <v>0</v>
      </c>
      <c r="AE179" s="7"/>
      <c r="AF179" s="14">
        <f>M179*G179*1</f>
        <v>0</v>
      </c>
    </row>
    <row r="180" spans="1:32">
      <c r="A180" s="102" t="s">
        <v>7</v>
      </c>
      <c r="B180" s="110">
        <v>41451</v>
      </c>
      <c r="C180" s="111"/>
      <c r="D180" s="112"/>
      <c r="E180" s="111"/>
      <c r="F180" s="111"/>
      <c r="G180" s="111"/>
      <c r="H180" s="111">
        <v>1</v>
      </c>
      <c r="I180" s="113">
        <v>0.30208333333333331</v>
      </c>
      <c r="J180" s="114">
        <v>3.125E-2</v>
      </c>
      <c r="K180" s="115">
        <v>0.75</v>
      </c>
      <c r="L180" s="9">
        <f>C180+D180+E180+F180+G180+H180</f>
        <v>1</v>
      </c>
      <c r="M180" s="116">
        <f>K180-I180+IF(I180&gt;K180,1)-J180+(E180*base!E$4)+(D180*base!E$4)+(C180*base!E$4)+(F180*base!E$4)</f>
        <v>0.41666666666666669</v>
      </c>
      <c r="N180" s="117" t="str">
        <f>IF(M180&lt;=base!E$5,"","Faux")</f>
        <v/>
      </c>
      <c r="O180" s="118">
        <f>IF(SUM(M180-base!E$5)&lt;0,0,SUM(M180-base!E$5))</f>
        <v>0</v>
      </c>
      <c r="P180" s="119"/>
      <c r="Q180" s="109"/>
      <c r="R180" s="120"/>
      <c r="S180" s="10">
        <f>L180*SUM(M179:M180)</f>
        <v>0.83333333333333337</v>
      </c>
      <c r="T180" s="10">
        <f t="shared" ref="T180:T182" si="31">IF(S180&gt;("36:00"*1),S180-("36:00"*1),0)-T179</f>
        <v>0</v>
      </c>
      <c r="U180" s="15"/>
      <c r="V180" s="4" t="str">
        <f>IF(travail!U180&lt;=base!E$8,"","Faux")</f>
        <v/>
      </c>
      <c r="W180" s="15"/>
      <c r="X180" s="4"/>
      <c r="AD180" s="12">
        <f>IF(SUM(MOD(K180-I180,1)-IF(K180&gt;I180,MAX(0,MIN(K180,base!E$14/24)-MAX(I180,7/24)),MAX(0,base!E$14/24-MAX(I180,7/24))+MAX(0,MIN(K180,base!E$14/24)-7/24)))&lt;0,0,SUM(MOD(K180-I180,1)-IF(K180&gt;I180,MAX(0,MIN(K180,base!E$14/24)-MAX(I180,7/24)),MAX(0,base!E$14/24-MAX(I180,7/24))+MAX(0,MIN(K180,base!E$14/24)-7/24))))</f>
        <v>0</v>
      </c>
      <c r="AE180" s="7"/>
      <c r="AF180" s="14">
        <f>M180*G180*1</f>
        <v>0</v>
      </c>
    </row>
    <row r="181" spans="1:32">
      <c r="A181" s="102" t="s">
        <v>8</v>
      </c>
      <c r="B181" s="110">
        <v>41452</v>
      </c>
      <c r="C181" s="111"/>
      <c r="D181" s="112"/>
      <c r="E181" s="111"/>
      <c r="F181" s="111"/>
      <c r="G181" s="111"/>
      <c r="H181" s="111">
        <v>1</v>
      </c>
      <c r="I181" s="113"/>
      <c r="J181" s="114"/>
      <c r="K181" s="115"/>
      <c r="L181" s="9">
        <f>C181+D181+E181+F181+G181+H181</f>
        <v>1</v>
      </c>
      <c r="M181" s="116">
        <f>K181-I181+IF(I181&gt;K181,1)-J181+(E181*base!E$4)+(D181*base!E$4)+(C181*base!E$4)+(F181*base!E$4)</f>
        <v>0</v>
      </c>
      <c r="N181" s="117" t="str">
        <f>IF(M181&lt;=base!E$5,"","Faux")</f>
        <v/>
      </c>
      <c r="O181" s="118">
        <f>IF(SUM(M181-base!E$5)&lt;0,0,SUM(M181-base!E$5))</f>
        <v>0</v>
      </c>
      <c r="P181" s="119">
        <f>K181-I181+IF(I181&gt;K181,1)</f>
        <v>0</v>
      </c>
      <c r="Q181" s="109" t="str">
        <f>IF(P181&lt;=base!E$3,"","Faux")</f>
        <v/>
      </c>
      <c r="R181" s="120">
        <f>IF(SUM(P181-base!E$3)&lt;0,0,SUM(P181-base!E$3))</f>
        <v>0</v>
      </c>
      <c r="S181" s="10">
        <f>L181*SUM(M179:M181)</f>
        <v>0.83333333333333337</v>
      </c>
      <c r="T181" s="10">
        <f t="shared" si="31"/>
        <v>0</v>
      </c>
      <c r="U181" s="15"/>
      <c r="V181" s="4" t="str">
        <f>IF(travail!U181&lt;=base!E$8,"","Faux")</f>
        <v/>
      </c>
      <c r="W181" s="15"/>
      <c r="X181" s="4"/>
      <c r="AD181" s="12">
        <f>IF(SUM(MOD(K181-I181,1)-IF(K181&gt;I181,MAX(0,MIN(K181,base!E$14/24)-MAX(I181,7/24)),MAX(0,base!E$14/24-MAX(I181,7/24))+MAX(0,MIN(K181,base!E$14/24)-7/24)))&lt;0,0,SUM(MOD(K181-I181,1)-IF(K181&gt;I181,MAX(0,MIN(K181,base!E$14/24)-MAX(I181,7/24)),MAX(0,base!E$14/24-MAX(I181,7/24))+MAX(0,MIN(K181,base!E$14/24)-7/24))))</f>
        <v>0</v>
      </c>
      <c r="AE181" s="7"/>
      <c r="AF181" s="14">
        <f>M181*G181*1</f>
        <v>0</v>
      </c>
    </row>
    <row r="182" spans="1:32">
      <c r="A182" s="102" t="s">
        <v>9</v>
      </c>
      <c r="B182" s="110">
        <v>41453</v>
      </c>
      <c r="C182" s="111"/>
      <c r="D182" s="112"/>
      <c r="E182" s="111"/>
      <c r="F182" s="111"/>
      <c r="G182" s="111"/>
      <c r="H182" s="111">
        <v>1</v>
      </c>
      <c r="I182" s="113">
        <v>0.30208333333333331</v>
      </c>
      <c r="J182" s="114">
        <v>3.125E-2</v>
      </c>
      <c r="K182" s="115">
        <v>0.75</v>
      </c>
      <c r="L182" s="9">
        <f t="shared" si="23"/>
        <v>1</v>
      </c>
      <c r="M182" s="116">
        <f>K182-I182+IF(I182&gt;K182,1)-J182+(E182*base!E$4)+(D182*base!E$4)+(C182*base!E$4)+(F182*base!E$4)</f>
        <v>0.41666666666666669</v>
      </c>
      <c r="N182" s="117" t="str">
        <f>IF(M182&lt;=base!E$5,"","Faux")</f>
        <v/>
      </c>
      <c r="O182" s="118">
        <f>IF(SUM(M182-base!E$5)&lt;0,0,SUM(M182-base!E$5))</f>
        <v>0</v>
      </c>
      <c r="P182" s="119"/>
      <c r="Q182" s="109" t="str">
        <f>IF(P182&lt;=base!E$3,"","Faux")</f>
        <v/>
      </c>
      <c r="R182" s="120">
        <f>IF(SUM(P182-base!E$3)&lt;0,0,SUM(P182-base!E$3))</f>
        <v>0</v>
      </c>
      <c r="S182" s="10">
        <f>L182*SUM(M179:M182)</f>
        <v>1.25</v>
      </c>
      <c r="T182" s="10">
        <f t="shared" si="31"/>
        <v>0</v>
      </c>
      <c r="U182" s="15"/>
      <c r="V182" s="4" t="str">
        <f>IF(travail!U182&lt;=base!E$8,"","Faux")</f>
        <v/>
      </c>
      <c r="W182" s="15"/>
      <c r="X182" s="4"/>
      <c r="AD182" s="12">
        <f>IF(SUM(MOD(K182-I182,1)-IF(K182&gt;I182,MAX(0,MIN(K182,base!E$14/24)-MAX(I182,7/24)),MAX(0,base!E$14/24-MAX(I182,7/24))+MAX(0,MIN(K182,base!E$14/24)-7/24)))&lt;0,0,SUM(MOD(K182-I182,1)-IF(K182&gt;I182,MAX(0,MIN(K182,base!E$14/24)-MAX(I182,7/24)),MAX(0,base!E$14/24-MAX(I182,7/24))+MAX(0,MIN(K182,base!E$14/24)-7/24))))</f>
        <v>0</v>
      </c>
      <c r="AE182" s="7"/>
      <c r="AF182" s="14">
        <f>M182*G182*1</f>
        <v>0</v>
      </c>
    </row>
    <row r="183" spans="1:32">
      <c r="A183" s="102" t="s">
        <v>3</v>
      </c>
      <c r="B183" s="110">
        <v>41454</v>
      </c>
      <c r="C183" s="111"/>
      <c r="D183" s="112"/>
      <c r="E183" s="111"/>
      <c r="F183" s="111"/>
      <c r="G183" s="111"/>
      <c r="H183" s="111">
        <v>1</v>
      </c>
      <c r="I183" s="113">
        <v>0.30208333333333331</v>
      </c>
      <c r="J183" s="114">
        <v>3.125E-2</v>
      </c>
      <c r="K183" s="115">
        <v>0.75</v>
      </c>
      <c r="L183" s="9">
        <f t="shared" si="23"/>
        <v>1</v>
      </c>
      <c r="M183" s="116">
        <f>K183-I183+IF(I183&gt;K183,1)-J183+(E183*base!E$4)+(D183*base!E$4)+(C183*base!E$4)+(F183*base!E$4)</f>
        <v>0.41666666666666669</v>
      </c>
      <c r="N183" s="117" t="str">
        <f>IF(M183&lt;=base!E$5,"","Faux")</f>
        <v/>
      </c>
      <c r="O183" s="118">
        <f>IF(SUM(M183-base!E$5)&lt;0,0,SUM(M183-base!E$5))</f>
        <v>0</v>
      </c>
      <c r="P183" s="119"/>
      <c r="Q183" s="109"/>
      <c r="R183" s="120"/>
      <c r="S183" s="10">
        <f>L183*SUM(M179:M183)</f>
        <v>1.6666666666666667</v>
      </c>
      <c r="T183" s="10">
        <f>IF(S183&gt;("36:00"*1),S183-("36:00"*1),0)-T182</f>
        <v>0.16666666666666674</v>
      </c>
      <c r="U183" s="15"/>
      <c r="V183" s="4" t="str">
        <f>IF(travail!U183&lt;=base!E$8,"","Faux")</f>
        <v/>
      </c>
      <c r="W183" s="15"/>
      <c r="X183" s="4"/>
      <c r="AD183" s="12">
        <f>IF(SUM(MOD(K183-I183,1)-IF(K183&gt;I183,MAX(0,MIN(K183,base!E$14/24)-MAX(I183,7/24)),MAX(0,base!E$14/24-MAX(I183,7/24))+MAX(0,MIN(K183,base!E$14/24)-7/24)))&lt;0,0,SUM(MOD(K183-I183,1)-IF(K183&gt;I183,MAX(0,MIN(K183,base!E$14/24)-MAX(I183,7/24)),MAX(0,base!E$14/24-MAX(I183,7/24))+MAX(0,MIN(K183,base!E$14/24)-7/24))))</f>
        <v>0</v>
      </c>
      <c r="AE183" s="7"/>
      <c r="AF183" s="14">
        <f>M183*G183*1</f>
        <v>0</v>
      </c>
    </row>
    <row r="184" spans="1:32">
      <c r="A184" s="102" t="s">
        <v>4</v>
      </c>
      <c r="B184" s="110">
        <v>41455</v>
      </c>
      <c r="C184" s="111"/>
      <c r="D184" s="112"/>
      <c r="E184" s="111"/>
      <c r="F184" s="111"/>
      <c r="G184" s="111"/>
      <c r="H184" s="111"/>
      <c r="I184" s="113"/>
      <c r="J184" s="114"/>
      <c r="K184" s="115"/>
      <c r="L184" s="9">
        <f t="shared" si="23"/>
        <v>0</v>
      </c>
      <c r="M184" s="116">
        <f>K184-I184+IF(I184&gt;K184,1)-J184+(E184*base!E$4)+(D184*base!E$4)+(C184*base!E$4)+(F184*base!E$4)</f>
        <v>0</v>
      </c>
      <c r="N184" s="117" t="str">
        <f>IF(M184&lt;=base!E$5,"","Faux")</f>
        <v/>
      </c>
      <c r="O184" s="118">
        <f>IF(SUM(M184-base!E$5)&lt;0,0,SUM(M184-base!E$5))</f>
        <v>0</v>
      </c>
      <c r="P184" s="119">
        <f t="shared" si="22"/>
        <v>0</v>
      </c>
      <c r="Q184" s="109" t="str">
        <f>IF(P184&lt;=base!E$3,"","Faux")</f>
        <v/>
      </c>
      <c r="R184" s="120">
        <f>IF(SUM(P184-base!E$3)&lt;0,0,SUM(P184-base!E$3))</f>
        <v>0</v>
      </c>
      <c r="S184" s="10">
        <f>L184*SUM(M179:M184)</f>
        <v>0</v>
      </c>
      <c r="T184" s="10">
        <f>IF(SUM(IF(S184&gt;("36:00"*1),S184-("36:00"*1),0)-T182-T183)&lt;0,0,SUM(IF(S184&gt;("36:00"*1),S184-("36:00"*1),0)-T182-T183))</f>
        <v>0</v>
      </c>
      <c r="U184" s="15"/>
      <c r="V184" s="4" t="str">
        <f>IF(travail!U184&lt;=base!E$8,"","Faux")</f>
        <v/>
      </c>
      <c r="W184" s="15"/>
      <c r="X184" s="4"/>
      <c r="AD184" s="12">
        <f>IF(SUM(MOD(K184-I184,1)-IF(K184&gt;I184,MAX(0,MIN(K184,base!E$14/24)-MAX(I184,7/24)),MAX(0,base!E$14/24-MAX(I184,7/24))+MAX(0,MIN(K184,base!E$14/24)-7/24)))&lt;0,0,SUM(MOD(K184-I184,1)-IF(K184&gt;I184,MAX(0,MIN(K184,base!E$14/24)-MAX(I184,7/24)),MAX(0,base!E$14/24-MAX(I184,7/24))+MAX(0,MIN(K184,base!E$14/24)-7/24))))</f>
        <v>0</v>
      </c>
      <c r="AE184" s="7"/>
      <c r="AF184" s="14"/>
    </row>
    <row r="185" spans="1:32">
      <c r="A185" s="102" t="s">
        <v>5</v>
      </c>
      <c r="B185" s="110">
        <v>41456</v>
      </c>
      <c r="C185" s="111"/>
      <c r="D185" s="112"/>
      <c r="E185" s="111"/>
      <c r="F185" s="111"/>
      <c r="G185" s="111"/>
      <c r="H185" s="111"/>
      <c r="I185" s="113"/>
      <c r="J185" s="114"/>
      <c r="K185" s="115"/>
      <c r="L185" s="9">
        <f t="shared" si="23"/>
        <v>0</v>
      </c>
      <c r="M185" s="116">
        <f>K185-I185+IF(I185&gt;K185,1)-J185+(E185*base!E$4)+(D185*base!E$4)+(C185*base!E$4)+(F185*base!E$4)</f>
        <v>0</v>
      </c>
      <c r="N185" s="117" t="str">
        <f>IF(M185&lt;=base!E$5,"","Faux")</f>
        <v/>
      </c>
      <c r="O185" s="118">
        <f>IF(SUM(M185-base!E$5)&lt;0,0,SUM(M185-base!E$5))</f>
        <v>0</v>
      </c>
      <c r="P185" s="119">
        <f t="shared" si="22"/>
        <v>0</v>
      </c>
      <c r="Q185" s="109" t="str">
        <f>IF(P185&lt;=base!E$3,"","Faux")</f>
        <v/>
      </c>
      <c r="R185" s="120">
        <f>IF(SUM(P185-base!E$3)&lt;0,0,SUM(P185-base!E$3))</f>
        <v>0</v>
      </c>
      <c r="S185" s="10">
        <f>L185*SUM(M179:M185)</f>
        <v>0</v>
      </c>
      <c r="T185" s="10">
        <f>IF(SUM(IF(S185&gt;("36:00"*1),S185-("36:00"*1),0)-T183-T184)&lt;0,0,SUM(IF(S185&gt;("36:00"*1),S185-("36:00"*1),0)-T183-T184))</f>
        <v>0</v>
      </c>
      <c r="U185" s="15">
        <f>SUM(M179:M185)</f>
        <v>1.6666666666666667</v>
      </c>
      <c r="V185" s="4" t="str">
        <f>IF(travail!U185&lt;=base!E$8,"","Faux")</f>
        <v/>
      </c>
      <c r="W185" s="11">
        <f>IF(SUM(U185-base!E$8)&lt;0,0,SUM(U185-base!E$8))</f>
        <v>0</v>
      </c>
      <c r="X185" s="15">
        <f>IF(base!E$7&lt;U185,U185-base!E$7,0)</f>
        <v>0.16666666666666674</v>
      </c>
      <c r="AD185" s="12">
        <f>IF(SUM(MOD(K185-I185,1)-IF(K185&gt;I185,MAX(0,MIN(K185,base!E$14/24)-MAX(I185,7/24)),MAX(0,base!E$14/24-MAX(I185,7/24))+MAX(0,MIN(K185,base!E$14/24)-7/24)))&lt;0,0,SUM(MOD(K185-I185,1)-IF(K185&gt;I185,MAX(0,MIN(K185,base!E$14/24)-MAX(I185,7/24)),MAX(0,base!E$14/24-MAX(I185,7/24))+MAX(0,MIN(K185,base!E$14/24)-7/24))))</f>
        <v>0</v>
      </c>
      <c r="AE185" s="13">
        <f>M185</f>
        <v>0</v>
      </c>
      <c r="AF185" s="14"/>
    </row>
    <row r="186" spans="1:32">
      <c r="A186" s="102" t="s">
        <v>6</v>
      </c>
      <c r="B186" s="110">
        <v>41457</v>
      </c>
      <c r="C186" s="111"/>
      <c r="D186" s="112"/>
      <c r="E186" s="111"/>
      <c r="F186" s="111"/>
      <c r="G186" s="111"/>
      <c r="H186" s="121">
        <v>1</v>
      </c>
      <c r="I186" s="113">
        <v>0.30208333333333331</v>
      </c>
      <c r="J186" s="114">
        <v>3.125E-2</v>
      </c>
      <c r="K186" s="115">
        <v>0.75</v>
      </c>
      <c r="L186" s="9">
        <f t="shared" si="23"/>
        <v>1</v>
      </c>
      <c r="M186" s="116">
        <f>K186-I186+IF(I186&gt;K186,1)-J186+(E186*base!E$4)+(D186*base!E$4)+(C186*base!E$4)+(F186*base!E$4)</f>
        <v>0.41666666666666669</v>
      </c>
      <c r="N186" s="117" t="str">
        <f>IF(M186&lt;=base!E$5,"","Faux")</f>
        <v/>
      </c>
      <c r="O186" s="118">
        <f>IF(SUM(M186-base!E$5)&lt;0,0,SUM(M186-base!E$5))</f>
        <v>0</v>
      </c>
      <c r="P186" s="119"/>
      <c r="Q186" s="109"/>
      <c r="R186" s="120"/>
      <c r="S186" s="15"/>
      <c r="T186" s="15"/>
      <c r="U186" s="15"/>
      <c r="V186" s="4" t="str">
        <f>IF(travail!U186&lt;=base!E$8,"","Faux")</f>
        <v/>
      </c>
      <c r="W186" s="15"/>
      <c r="X186" s="4"/>
      <c r="AD186" s="12">
        <f>IF(SUM(MOD(K186-I186,1)-IF(K186&gt;I186,MAX(0,MIN(K186,base!E$14/24)-MAX(I186,7/24)),MAX(0,base!E$14/24-MAX(I186,7/24))+MAX(0,MIN(K186,base!E$14/24)-7/24)))&lt;0,0,SUM(MOD(K186-I186,1)-IF(K186&gt;I186,MAX(0,MIN(K186,base!E$14/24)-MAX(I186,7/24)),MAX(0,base!E$14/24-MAX(I186,7/24))+MAX(0,MIN(K186,base!E$14/24)-7/24))))</f>
        <v>0</v>
      </c>
      <c r="AE186" s="7"/>
      <c r="AF186" s="14">
        <f>M186*G186*1</f>
        <v>0</v>
      </c>
    </row>
    <row r="187" spans="1:32">
      <c r="A187" s="102" t="s">
        <v>7</v>
      </c>
      <c r="B187" s="110">
        <v>41458</v>
      </c>
      <c r="C187" s="111"/>
      <c r="D187" s="112"/>
      <c r="E187" s="111"/>
      <c r="F187" s="111"/>
      <c r="G187" s="111"/>
      <c r="H187" s="121">
        <v>1</v>
      </c>
      <c r="I187" s="113">
        <v>0.30208333333333331</v>
      </c>
      <c r="J187" s="114">
        <v>3.125E-2</v>
      </c>
      <c r="K187" s="115">
        <v>0.75</v>
      </c>
      <c r="L187" s="9">
        <f t="shared" si="23"/>
        <v>1</v>
      </c>
      <c r="M187" s="116">
        <f>K187-I187+IF(I187&gt;K187,1)-J187+(E187*base!E$4)+(D187*base!E$4)+(C187*base!E$4)+(F187*base!E$4)</f>
        <v>0.41666666666666669</v>
      </c>
      <c r="N187" s="117" t="str">
        <f>IF(M187&lt;=base!E$5,"","Faux")</f>
        <v/>
      </c>
      <c r="O187" s="118">
        <f>IF(SUM(M187-base!E$5)&lt;0,0,SUM(M187-base!E$5))</f>
        <v>0</v>
      </c>
      <c r="P187" s="119"/>
      <c r="Q187" s="109"/>
      <c r="R187" s="120"/>
      <c r="S187" s="10">
        <f>L187*SUM(M186:M187)</f>
        <v>0.83333333333333337</v>
      </c>
      <c r="T187" s="10">
        <f t="shared" ref="T187:T189" si="32">IF(S187&gt;("36:00"*1),S187-("36:00"*1),0)-T186</f>
        <v>0</v>
      </c>
      <c r="U187" s="15"/>
      <c r="V187" s="4" t="str">
        <f>IF(travail!U187&lt;=base!E$8,"","Faux")</f>
        <v/>
      </c>
      <c r="W187" s="15"/>
      <c r="X187" s="4"/>
      <c r="AD187" s="12">
        <f>IF(SUM(MOD(K187-I187,1)-IF(K187&gt;I187,MAX(0,MIN(K187,base!E$14/24)-MAX(I187,7/24)),MAX(0,base!E$14/24-MAX(I187,7/24))+MAX(0,MIN(K187,base!E$14/24)-7/24)))&lt;0,0,SUM(MOD(K187-I187,1)-IF(K187&gt;I187,MAX(0,MIN(K187,base!E$14/24)-MAX(I187,7/24)),MAX(0,base!E$14/24-MAX(I187,7/24))+MAX(0,MIN(K187,base!E$14/24)-7/24))))</f>
        <v>0</v>
      </c>
      <c r="AE187" s="7"/>
      <c r="AF187" s="14">
        <f>M187*G187*1</f>
        <v>0</v>
      </c>
    </row>
    <row r="188" spans="1:32">
      <c r="A188" s="102" t="s">
        <v>8</v>
      </c>
      <c r="B188" s="110">
        <v>41459</v>
      </c>
      <c r="C188" s="111"/>
      <c r="D188" s="112"/>
      <c r="E188" s="111"/>
      <c r="F188" s="111"/>
      <c r="G188" s="111"/>
      <c r="H188" s="121">
        <v>1</v>
      </c>
      <c r="I188" s="113"/>
      <c r="J188" s="114"/>
      <c r="K188" s="115"/>
      <c r="L188" s="9">
        <f t="shared" si="23"/>
        <v>1</v>
      </c>
      <c r="M188" s="116">
        <f>K188-I188+IF(I188&gt;K188,1)-J188+(E188*base!E$4)+(D188*base!E$4)+(C188*base!E$4)+(F188*base!E$4)</f>
        <v>0</v>
      </c>
      <c r="N188" s="117" t="str">
        <f>IF(M188&lt;=base!E$5,"","Faux")</f>
        <v/>
      </c>
      <c r="O188" s="118">
        <f>IF(SUM(M188-base!E$5)&lt;0,0,SUM(M188-base!E$5))</f>
        <v>0</v>
      </c>
      <c r="P188" s="119">
        <f t="shared" si="22"/>
        <v>0</v>
      </c>
      <c r="Q188" s="109" t="str">
        <f>IF(P188&lt;=base!E$3,"","Faux")</f>
        <v/>
      </c>
      <c r="R188" s="120">
        <f>IF(SUM(P188-base!E$3)&lt;0,0,SUM(P188-base!E$3))</f>
        <v>0</v>
      </c>
      <c r="S188" s="10">
        <f>L188*SUM(M186:M188)</f>
        <v>0.83333333333333337</v>
      </c>
      <c r="T188" s="10">
        <f t="shared" si="32"/>
        <v>0</v>
      </c>
      <c r="U188" s="15"/>
      <c r="V188" s="4" t="str">
        <f>IF(travail!U188&lt;=base!E$8,"","Faux")</f>
        <v/>
      </c>
      <c r="W188" s="15"/>
      <c r="X188" s="4"/>
      <c r="AD188" s="12">
        <f>IF(SUM(MOD(K188-I188,1)-IF(K188&gt;I188,MAX(0,MIN(K188,base!E$14/24)-MAX(I188,7/24)),MAX(0,base!E$14/24-MAX(I188,7/24))+MAX(0,MIN(K188,base!E$14/24)-7/24)))&lt;0,0,SUM(MOD(K188-I188,1)-IF(K188&gt;I188,MAX(0,MIN(K188,base!E$14/24)-MAX(I188,7/24)),MAX(0,base!E$14/24-MAX(I188,7/24))+MAX(0,MIN(K188,base!E$14/24)-7/24))))</f>
        <v>0</v>
      </c>
      <c r="AE188" s="7"/>
      <c r="AF188" s="14">
        <f>M188*G188*1</f>
        <v>0</v>
      </c>
    </row>
    <row r="189" spans="1:32">
      <c r="A189" s="102" t="s">
        <v>9</v>
      </c>
      <c r="B189" s="110">
        <v>41460</v>
      </c>
      <c r="C189" s="111"/>
      <c r="D189" s="112"/>
      <c r="E189" s="111"/>
      <c r="F189" s="111"/>
      <c r="G189" s="111"/>
      <c r="H189" s="121">
        <v>1</v>
      </c>
      <c r="I189" s="113">
        <v>0.30208333333333331</v>
      </c>
      <c r="J189" s="114">
        <v>3.125E-2</v>
      </c>
      <c r="K189" s="115">
        <v>0.75</v>
      </c>
      <c r="L189" s="9">
        <f t="shared" si="23"/>
        <v>1</v>
      </c>
      <c r="M189" s="116">
        <f>K189-I189+IF(I189&gt;K189,1)-J189+(E189*base!E$4)+(D189*base!E$4)+(C189*base!E$4)+(F189*base!E$4)</f>
        <v>0.41666666666666669</v>
      </c>
      <c r="N189" s="117" t="str">
        <f>IF(M189&lt;=base!E$5,"","Faux")</f>
        <v/>
      </c>
      <c r="O189" s="118">
        <f>IF(SUM(M189-base!E$5)&lt;0,0,SUM(M189-base!E$5))</f>
        <v>0</v>
      </c>
      <c r="P189" s="119"/>
      <c r="Q189" s="109"/>
      <c r="R189" s="120"/>
      <c r="S189" s="10">
        <f>L189*SUM(M186:M189)</f>
        <v>1.25</v>
      </c>
      <c r="T189" s="10">
        <f t="shared" si="32"/>
        <v>0</v>
      </c>
      <c r="U189" s="15"/>
      <c r="V189" s="4" t="str">
        <f>IF(travail!U189&lt;=base!E$8,"","Faux")</f>
        <v/>
      </c>
      <c r="W189" s="15"/>
      <c r="X189" s="4"/>
      <c r="AD189" s="12">
        <f>IF(SUM(MOD(K189-I189,1)-IF(K189&gt;I189,MAX(0,MIN(K189,base!E$14/24)-MAX(I189,7/24)),MAX(0,base!E$14/24-MAX(I189,7/24))+MAX(0,MIN(K189,base!E$14/24)-7/24)))&lt;0,0,SUM(MOD(K189-I189,1)-IF(K189&gt;I189,MAX(0,MIN(K189,base!E$14/24)-MAX(I189,7/24)),MAX(0,base!E$14/24-MAX(I189,7/24))+MAX(0,MIN(K189,base!E$14/24)-7/24))))</f>
        <v>0</v>
      </c>
      <c r="AE189" s="7"/>
      <c r="AF189" s="14">
        <f>M189*G189*1</f>
        <v>0</v>
      </c>
    </row>
    <row r="190" spans="1:32">
      <c r="A190" s="102" t="s">
        <v>3</v>
      </c>
      <c r="B190" s="110">
        <v>41461</v>
      </c>
      <c r="C190" s="111"/>
      <c r="D190" s="112"/>
      <c r="E190" s="111"/>
      <c r="F190" s="111"/>
      <c r="G190" s="111"/>
      <c r="H190" s="121">
        <v>1</v>
      </c>
      <c r="I190" s="113">
        <v>0.30208333333333331</v>
      </c>
      <c r="J190" s="114">
        <v>3.125E-2</v>
      </c>
      <c r="K190" s="115">
        <v>0.75</v>
      </c>
      <c r="L190" s="9">
        <f t="shared" si="23"/>
        <v>1</v>
      </c>
      <c r="M190" s="116">
        <f>K190-I190+IF(I190&gt;K190,1)-J190+(E190*base!E$4)+(D190*base!E$4)+(C190*base!E$4)+(F190*base!E$4)</f>
        <v>0.41666666666666669</v>
      </c>
      <c r="N190" s="117" t="str">
        <f>IF(M190&lt;=base!E$5,"","Faux")</f>
        <v/>
      </c>
      <c r="O190" s="118">
        <f>IF(SUM(M190-base!E$5)&lt;0,0,SUM(M190-base!E$5))</f>
        <v>0</v>
      </c>
      <c r="P190" s="119"/>
      <c r="Q190" s="109"/>
      <c r="R190" s="120"/>
      <c r="S190" s="10">
        <f>L190*SUM(M186:M190)</f>
        <v>1.6666666666666667</v>
      </c>
      <c r="T190" s="10">
        <f>IF(S190&gt;("36:00"*1),S190-("36:00"*1),0)-T189</f>
        <v>0.16666666666666674</v>
      </c>
      <c r="U190" s="15"/>
      <c r="V190" s="4" t="str">
        <f>IF(travail!U190&lt;=base!E$8,"","Faux")</f>
        <v/>
      </c>
      <c r="W190" s="15"/>
      <c r="X190" s="4"/>
      <c r="AD190" s="12">
        <f>IF(SUM(MOD(K190-I190,1)-IF(K190&gt;I190,MAX(0,MIN(K190,base!E$14/24)-MAX(I190,7/24)),MAX(0,base!E$14/24-MAX(I190,7/24))+MAX(0,MIN(K190,base!E$14/24)-7/24)))&lt;0,0,SUM(MOD(K190-I190,1)-IF(K190&gt;I190,MAX(0,MIN(K190,base!E$14/24)-MAX(I190,7/24)),MAX(0,base!E$14/24-MAX(I190,7/24))+MAX(0,MIN(K190,base!E$14/24)-7/24))))</f>
        <v>0</v>
      </c>
      <c r="AE190" s="7"/>
      <c r="AF190" s="14">
        <f>M190*G190*1</f>
        <v>0</v>
      </c>
    </row>
    <row r="191" spans="1:32">
      <c r="A191" s="102" t="s">
        <v>4</v>
      </c>
      <c r="B191" s="110">
        <v>41462</v>
      </c>
      <c r="C191" s="111"/>
      <c r="D191" s="112"/>
      <c r="E191" s="111"/>
      <c r="F191" s="111"/>
      <c r="G191" s="111"/>
      <c r="H191" s="111"/>
      <c r="I191" s="113"/>
      <c r="J191" s="114"/>
      <c r="K191" s="115"/>
      <c r="L191" s="9">
        <f t="shared" si="23"/>
        <v>0</v>
      </c>
      <c r="M191" s="116">
        <f>K191-I191+IF(I191&gt;K191,1)-J191+(E191*base!E$4)+(D191*base!E$4)+(C191*base!E$4)+(F191*base!E$4)</f>
        <v>0</v>
      </c>
      <c r="N191" s="117" t="str">
        <f>IF(M191&lt;=base!E$5,"","Faux")</f>
        <v/>
      </c>
      <c r="O191" s="118">
        <f>IF(SUM(M191-base!E$5)&lt;0,0,SUM(M191-base!E$5))</f>
        <v>0</v>
      </c>
      <c r="P191" s="119">
        <f t="shared" si="22"/>
        <v>0</v>
      </c>
      <c r="Q191" s="109" t="str">
        <f>IF(P191&lt;=base!E$3,"","Faux")</f>
        <v/>
      </c>
      <c r="R191" s="120">
        <f>IF(SUM(P191-base!E$3)&lt;0,0,SUM(P191-base!E$3))</f>
        <v>0</v>
      </c>
      <c r="S191" s="10">
        <f>L191*SUM(M186:M191)</f>
        <v>0</v>
      </c>
      <c r="T191" s="10">
        <f>IF(SUM(IF(S191&gt;("36:00"*1),S191-("36:00"*1),0)-T189-T190)&lt;0,0,SUM(IF(S191&gt;("36:00"*1),S191-("36:00"*1),0)-T189-T190))</f>
        <v>0</v>
      </c>
      <c r="U191" s="15"/>
      <c r="V191" s="4" t="str">
        <f>IF(travail!U191&lt;=base!E$8,"","Faux")</f>
        <v/>
      </c>
      <c r="W191" s="15"/>
      <c r="X191" s="4"/>
      <c r="AD191" s="12">
        <f>IF(SUM(MOD(K191-I191,1)-IF(K191&gt;I191,MAX(0,MIN(K191,base!E$14/24)-MAX(I191,7/24)),MAX(0,base!E$14/24-MAX(I191,7/24))+MAX(0,MIN(K191,base!E$14/24)-7/24)))&lt;0,0,SUM(MOD(K191-I191,1)-IF(K191&gt;I191,MAX(0,MIN(K191,base!E$14/24)-MAX(I191,7/24)),MAX(0,base!E$14/24-MAX(I191,7/24))+MAX(0,MIN(K191,base!E$14/24)-7/24))))</f>
        <v>0</v>
      </c>
      <c r="AE191" s="7"/>
      <c r="AF191" s="14"/>
    </row>
    <row r="192" spans="1:32">
      <c r="A192" s="102" t="s">
        <v>5</v>
      </c>
      <c r="B192" s="110">
        <v>41463</v>
      </c>
      <c r="C192" s="111"/>
      <c r="D192" s="112"/>
      <c r="E192" s="111"/>
      <c r="F192" s="111"/>
      <c r="G192" s="111"/>
      <c r="H192" s="111"/>
      <c r="I192" s="113"/>
      <c r="J192" s="114"/>
      <c r="K192" s="115"/>
      <c r="L192" s="9">
        <f t="shared" si="23"/>
        <v>0</v>
      </c>
      <c r="M192" s="116">
        <f>K192-I192+IF(I192&gt;K192,1)-J192+(E192*base!E$4)+(D192*base!E$4)+(C192*base!E$4)+(F192*base!E$4)</f>
        <v>0</v>
      </c>
      <c r="N192" s="117" t="str">
        <f>IF(M192&lt;=base!E$5,"","Faux")</f>
        <v/>
      </c>
      <c r="O192" s="118">
        <f>IF(SUM(M192-base!E$5)&lt;0,0,SUM(M192-base!E$5))</f>
        <v>0</v>
      </c>
      <c r="P192" s="119">
        <f t="shared" si="22"/>
        <v>0</v>
      </c>
      <c r="Q192" s="109" t="str">
        <f>IF(P192&lt;=base!E$3,"","Faux")</f>
        <v/>
      </c>
      <c r="R192" s="120">
        <f>IF(SUM(P192-base!E$3)&lt;0,0,SUM(P192-base!E$3))</f>
        <v>0</v>
      </c>
      <c r="S192" s="10">
        <f>L192*SUM(M186:M192)</f>
        <v>0</v>
      </c>
      <c r="T192" s="10">
        <f>IF(SUM(IF(S192&gt;("36:00"*1),S192-("36:00"*1),0)-T190-T191)&lt;0,0,SUM(IF(S192&gt;("36:00"*1),S192-("36:00"*1),0)-T190-T191))</f>
        <v>0</v>
      </c>
      <c r="U192" s="15">
        <f>SUM(M186:M192)</f>
        <v>1.6666666666666667</v>
      </c>
      <c r="V192" s="4" t="str">
        <f>IF(travail!U192&lt;=base!E$8,"","Faux")</f>
        <v/>
      </c>
      <c r="W192" s="11">
        <f>IF(SUM(U192-base!E$8)&lt;0,0,SUM(U192-base!E$8))</f>
        <v>0</v>
      </c>
      <c r="X192" s="15">
        <f>IF(base!E$7&lt;U192,U192-base!E$7,0)</f>
        <v>0.16666666666666674</v>
      </c>
      <c r="AD192" s="12">
        <f>IF(SUM(MOD(K192-I192,1)-IF(K192&gt;I192,MAX(0,MIN(K192,base!E$14/24)-MAX(I192,7/24)),MAX(0,base!E$14/24-MAX(I192,7/24))+MAX(0,MIN(K192,base!E$14/24)-7/24)))&lt;0,0,SUM(MOD(K192-I192,1)-IF(K192&gt;I192,MAX(0,MIN(K192,base!E$14/24)-MAX(I192,7/24)),MAX(0,base!E$14/24-MAX(I192,7/24))+MAX(0,MIN(K192,base!E$14/24)-7/24))))</f>
        <v>0</v>
      </c>
      <c r="AE192" s="13">
        <f>M192</f>
        <v>0</v>
      </c>
      <c r="AF192" s="14"/>
    </row>
    <row r="193" spans="1:32">
      <c r="A193" s="102" t="s">
        <v>6</v>
      </c>
      <c r="B193" s="110">
        <v>41464</v>
      </c>
      <c r="C193" s="111"/>
      <c r="D193" s="112">
        <v>1</v>
      </c>
      <c r="E193" s="111"/>
      <c r="F193" s="111"/>
      <c r="G193" s="111"/>
      <c r="H193" s="111"/>
      <c r="I193" s="113">
        <v>0.30208333333333331</v>
      </c>
      <c r="J193" s="114">
        <v>3.125E-2</v>
      </c>
      <c r="K193" s="115">
        <v>0.75</v>
      </c>
      <c r="L193" s="9">
        <f t="shared" si="23"/>
        <v>1</v>
      </c>
      <c r="M193" s="116">
        <f>K193-I193+IF(I193&gt;K193,1)-J193+(E193*base!E$4)+(D193*base!E$4)+(C193*base!E$4)+(F193*base!E$4)</f>
        <v>0.72222222222222221</v>
      </c>
      <c r="N193" s="117"/>
      <c r="O193" s="118">
        <f>IF(SUM(M193-base!E$5)&lt;0,0,SUM(M193-base!E$5))</f>
        <v>0.30555555555555552</v>
      </c>
      <c r="P193" s="119"/>
      <c r="Q193" s="109"/>
      <c r="R193" s="120"/>
      <c r="S193" s="15"/>
      <c r="T193" s="15"/>
      <c r="U193" s="15"/>
      <c r="V193" s="4" t="str">
        <f>IF(travail!U193&lt;=base!E$8,"","Faux")</f>
        <v/>
      </c>
      <c r="W193" s="15"/>
      <c r="X193" s="4"/>
      <c r="AD193" s="12">
        <f>IF(SUM(MOD(K193-I193,1)-IF(K193&gt;I193,MAX(0,MIN(K193,base!E$14/24)-MAX(I193,7/24)),MAX(0,base!E$14/24-MAX(I193,7/24))+MAX(0,MIN(K193,base!E$14/24)-7/24)))&lt;0,0,SUM(MOD(K193-I193,1)-IF(K193&gt;I193,MAX(0,MIN(K193,base!E$14/24)-MAX(I193,7/24)),MAX(0,base!E$14/24-MAX(I193,7/24))+MAX(0,MIN(K193,base!E$14/24)-7/24))))</f>
        <v>0</v>
      </c>
      <c r="AE193" s="7"/>
      <c r="AF193" s="14">
        <f>M193*G193*1</f>
        <v>0</v>
      </c>
    </row>
    <row r="194" spans="1:32">
      <c r="A194" s="102" t="s">
        <v>7</v>
      </c>
      <c r="B194" s="110">
        <v>41465</v>
      </c>
      <c r="C194" s="111"/>
      <c r="D194" s="112">
        <v>1</v>
      </c>
      <c r="E194" s="111"/>
      <c r="F194" s="111"/>
      <c r="G194" s="111"/>
      <c r="H194" s="111"/>
      <c r="I194" s="113">
        <v>0.30208333333333331</v>
      </c>
      <c r="J194" s="114">
        <v>3.125E-2</v>
      </c>
      <c r="K194" s="115">
        <v>0.75</v>
      </c>
      <c r="L194" s="9">
        <f t="shared" ref="L194:L257" si="33">C194+D194+E194+F194+G194+H194</f>
        <v>1</v>
      </c>
      <c r="M194" s="116">
        <f>K194-I194+IF(I194&gt;K194,1)-J194+(E194*base!E$4)+(D194*base!E$4)+(C194*base!E$4)+(F194*base!E$4)</f>
        <v>0.72222222222222221</v>
      </c>
      <c r="N194" s="117"/>
      <c r="O194" s="118">
        <f>IF(SUM(M194-base!E$5)&lt;0,0,SUM(M194-base!E$5))</f>
        <v>0.30555555555555552</v>
      </c>
      <c r="P194" s="119"/>
      <c r="Q194" s="109"/>
      <c r="R194" s="120"/>
      <c r="S194" s="10">
        <f>L194*SUM(M193:M194)</f>
        <v>1.4444444444444444</v>
      </c>
      <c r="T194" s="10">
        <f t="shared" ref="T194:T196" si="34">IF(S194&gt;("36:00"*1),S194-("36:00"*1),0)-T193</f>
        <v>0</v>
      </c>
      <c r="U194" s="15"/>
      <c r="V194" s="4" t="str">
        <f>IF(travail!U194&lt;=base!E$8,"","Faux")</f>
        <v/>
      </c>
      <c r="W194" s="15"/>
      <c r="X194" s="4"/>
      <c r="AD194" s="12">
        <f>IF(SUM(MOD(K194-I194,1)-IF(K194&gt;I194,MAX(0,MIN(K194,base!E$14/24)-MAX(I194,7/24)),MAX(0,base!E$14/24-MAX(I194,7/24))+MAX(0,MIN(K194,base!E$14/24)-7/24)))&lt;0,0,SUM(MOD(K194-I194,1)-IF(K194&gt;I194,MAX(0,MIN(K194,base!E$14/24)-MAX(I194,7/24)),MAX(0,base!E$14/24-MAX(I194,7/24))+MAX(0,MIN(K194,base!E$14/24)-7/24))))</f>
        <v>0</v>
      </c>
      <c r="AE194" s="7"/>
      <c r="AF194" s="14">
        <f>M194*G194*1</f>
        <v>0</v>
      </c>
    </row>
    <row r="195" spans="1:32">
      <c r="A195" s="102" t="s">
        <v>8</v>
      </c>
      <c r="B195" s="110">
        <v>41466</v>
      </c>
      <c r="C195" s="111"/>
      <c r="D195" s="112">
        <v>1</v>
      </c>
      <c r="E195" s="111"/>
      <c r="F195" s="111"/>
      <c r="G195" s="111"/>
      <c r="H195" s="111"/>
      <c r="I195" s="113"/>
      <c r="J195" s="114"/>
      <c r="K195" s="115"/>
      <c r="L195" s="9">
        <f t="shared" si="33"/>
        <v>1</v>
      </c>
      <c r="M195" s="116">
        <f>K195-I195+IF(I195&gt;K195,1)-J195+(E195*base!E$4)+(D195*base!E$4)+(C195*base!E$4)+(F195*base!E$4)</f>
        <v>0.30555555555555552</v>
      </c>
      <c r="N195" s="117" t="str">
        <f>IF(M195&lt;=base!E$5,"","Faux")</f>
        <v/>
      </c>
      <c r="O195" s="118">
        <f>IF(SUM(M195-base!E$5)&lt;0,0,SUM(M195-base!E$5))</f>
        <v>0</v>
      </c>
      <c r="P195" s="119">
        <f t="shared" ref="P193:P256" si="35">K195-I195+IF(I195&gt;K195,1)</f>
        <v>0</v>
      </c>
      <c r="Q195" s="109" t="str">
        <f>IF(P195&lt;=base!E$3,"","Faux")</f>
        <v/>
      </c>
      <c r="R195" s="120">
        <f>IF(SUM(P195-base!E$3)&lt;0,0,SUM(P195-base!E$3))</f>
        <v>0</v>
      </c>
      <c r="S195" s="10">
        <f>L195*SUM(M193:M195)</f>
        <v>1.75</v>
      </c>
      <c r="T195" s="10">
        <f t="shared" si="34"/>
        <v>0.25</v>
      </c>
      <c r="U195" s="15"/>
      <c r="V195" s="4" t="str">
        <f>IF(travail!U195&lt;=base!E$8,"","Faux")</f>
        <v/>
      </c>
      <c r="W195" s="15"/>
      <c r="X195" s="4"/>
      <c r="AD195" s="12">
        <f>IF(SUM(MOD(K195-I195,1)-IF(K195&gt;I195,MAX(0,MIN(K195,base!E$14/24)-MAX(I195,7/24)),MAX(0,base!E$14/24-MAX(I195,7/24))+MAX(0,MIN(K195,base!E$14/24)-7/24)))&lt;0,0,SUM(MOD(K195-I195,1)-IF(K195&gt;I195,MAX(0,MIN(K195,base!E$14/24)-MAX(I195,7/24)),MAX(0,base!E$14/24-MAX(I195,7/24))+MAX(0,MIN(K195,base!E$14/24)-7/24))))</f>
        <v>0</v>
      </c>
      <c r="AE195" s="7"/>
      <c r="AF195" s="14">
        <f>M195*G195*1</f>
        <v>0</v>
      </c>
    </row>
    <row r="196" spans="1:32">
      <c r="A196" s="102" t="s">
        <v>9</v>
      </c>
      <c r="B196" s="110">
        <v>41467</v>
      </c>
      <c r="C196" s="111"/>
      <c r="D196" s="112">
        <v>1</v>
      </c>
      <c r="E196" s="111"/>
      <c r="F196" s="111"/>
      <c r="G196" s="111"/>
      <c r="H196" s="111"/>
      <c r="I196" s="113">
        <v>0.30208333333333331</v>
      </c>
      <c r="J196" s="114">
        <v>3.125E-2</v>
      </c>
      <c r="K196" s="115">
        <v>0.75</v>
      </c>
      <c r="L196" s="9">
        <f t="shared" si="33"/>
        <v>1</v>
      </c>
      <c r="M196" s="116">
        <f>K196-I196+IF(I196&gt;K196,1)-J196+(E196*base!E$4)+(D196*base!E$4)+(C196*base!E$4)+(F196*base!E$4)</f>
        <v>0.72222222222222221</v>
      </c>
      <c r="N196" s="117"/>
      <c r="O196" s="118">
        <f>IF(SUM(M196-base!E$5)&lt;0,0,SUM(M196-base!E$5))</f>
        <v>0.30555555555555552</v>
      </c>
      <c r="P196" s="119"/>
      <c r="Q196" s="109"/>
      <c r="R196" s="120"/>
      <c r="S196" s="10">
        <f>L196*SUM(M193:M196)</f>
        <v>2.4722222222222223</v>
      </c>
      <c r="T196" s="10">
        <f t="shared" si="34"/>
        <v>0.72222222222222232</v>
      </c>
      <c r="U196" s="15"/>
      <c r="V196" s="4" t="str">
        <f>IF(travail!U196&lt;=base!E$8,"","Faux")</f>
        <v/>
      </c>
      <c r="W196" s="15"/>
      <c r="X196" s="4"/>
      <c r="AD196" s="12">
        <f>IF(SUM(MOD(K196-I196,1)-IF(K196&gt;I196,MAX(0,MIN(K196,base!E$14/24)-MAX(I196,7/24)),MAX(0,base!E$14/24-MAX(I196,7/24))+MAX(0,MIN(K196,base!E$14/24)-7/24)))&lt;0,0,SUM(MOD(K196-I196,1)-IF(K196&gt;I196,MAX(0,MIN(K196,base!E$14/24)-MAX(I196,7/24)),MAX(0,base!E$14/24-MAX(I196,7/24))+MAX(0,MIN(K196,base!E$14/24)-7/24))))</f>
        <v>0</v>
      </c>
      <c r="AE196" s="7"/>
      <c r="AF196" s="14">
        <f>M196*G196*1</f>
        <v>0</v>
      </c>
    </row>
    <row r="197" spans="1:32">
      <c r="A197" s="102" t="s">
        <v>3</v>
      </c>
      <c r="B197" s="110">
        <v>41468</v>
      </c>
      <c r="C197" s="111"/>
      <c r="D197" s="112"/>
      <c r="E197" s="111"/>
      <c r="F197" s="111">
        <v>1</v>
      </c>
      <c r="G197" s="111"/>
      <c r="H197" s="111"/>
      <c r="I197" s="113">
        <v>0.30208333333333331</v>
      </c>
      <c r="J197" s="114">
        <v>3.125E-2</v>
      </c>
      <c r="K197" s="115">
        <v>0.75</v>
      </c>
      <c r="L197" s="9">
        <f t="shared" si="33"/>
        <v>1</v>
      </c>
      <c r="M197" s="116">
        <f>K197-I197+IF(I197&gt;K197,1)-J197+(E197*base!E$4)+(D197*base!E$4)+(C197*base!E$4)+(F197*base!E$4)</f>
        <v>0.72222222222222221</v>
      </c>
      <c r="N197" s="117"/>
      <c r="O197" s="118">
        <f>IF(SUM(M197-base!E$5)&lt;0,0,SUM(M197-base!E$5))</f>
        <v>0.30555555555555552</v>
      </c>
      <c r="P197" s="119"/>
      <c r="Q197" s="109"/>
      <c r="R197" s="120"/>
      <c r="S197" s="10">
        <f>L197*SUM(M193:M197)</f>
        <v>3.1944444444444446</v>
      </c>
      <c r="T197" s="10">
        <f>IF(S197&gt;("36:00"*1),S197-("36:00"*1),0)-T196</f>
        <v>0.97222222222222232</v>
      </c>
      <c r="U197" s="15"/>
      <c r="V197" s="4" t="str">
        <f>IF(travail!U197&lt;=base!E$8,"","Faux")</f>
        <v/>
      </c>
      <c r="W197" s="15"/>
      <c r="X197" s="4"/>
      <c r="AD197" s="12">
        <f>IF(SUM(MOD(K197-I197,1)-IF(K197&gt;I197,MAX(0,MIN(K197,base!E$14/24)-MAX(I197,7/24)),MAX(0,base!E$14/24-MAX(I197,7/24))+MAX(0,MIN(K197,base!E$14/24)-7/24)))&lt;0,0,SUM(MOD(K197-I197,1)-IF(K197&gt;I197,MAX(0,MIN(K197,base!E$14/24)-MAX(I197,7/24)),MAX(0,base!E$14/24-MAX(I197,7/24))+MAX(0,MIN(K197,base!E$14/24)-7/24))))</f>
        <v>0</v>
      </c>
      <c r="AE197" s="7"/>
      <c r="AF197" s="14">
        <f>M197*G197*1</f>
        <v>0</v>
      </c>
    </row>
    <row r="198" spans="1:32">
      <c r="A198" s="102" t="s">
        <v>4</v>
      </c>
      <c r="B198" s="110">
        <v>41469</v>
      </c>
      <c r="C198" s="111"/>
      <c r="D198" s="112"/>
      <c r="E198" s="111"/>
      <c r="F198" s="111"/>
      <c r="G198" s="111"/>
      <c r="H198" s="111"/>
      <c r="I198" s="113"/>
      <c r="J198" s="114"/>
      <c r="K198" s="115"/>
      <c r="L198" s="9">
        <f t="shared" si="33"/>
        <v>0</v>
      </c>
      <c r="M198" s="116">
        <f>K198-I198+IF(I198&gt;K198,1)-J198+(E198*base!E$4)+(D198*base!E$4)+(C198*base!E$4)+(F198*base!E$4)</f>
        <v>0</v>
      </c>
      <c r="N198" s="117" t="str">
        <f>IF(M198&lt;=base!E$5,"","Faux")</f>
        <v/>
      </c>
      <c r="O198" s="118">
        <f>IF(SUM(M198-base!E$5)&lt;0,0,SUM(M198-base!E$5))</f>
        <v>0</v>
      </c>
      <c r="P198" s="119">
        <f t="shared" si="35"/>
        <v>0</v>
      </c>
      <c r="Q198" s="109" t="str">
        <f>IF(P198&lt;=base!E$3,"","Faux")</f>
        <v/>
      </c>
      <c r="R198" s="120">
        <f>IF(SUM(P198-base!E$3)&lt;0,0,SUM(P198-base!E$3))</f>
        <v>0</v>
      </c>
      <c r="S198" s="10">
        <f>L198*SUM(M193:M198)</f>
        <v>0</v>
      </c>
      <c r="T198" s="10">
        <f>IF(SUM(IF(S198&gt;("36:00"*1),S198-("36:00"*1),0)-T196-T197)&lt;0,0,SUM(IF(S198&gt;("36:00"*1),S198-("36:00"*1),0)-T196-T197))</f>
        <v>0</v>
      </c>
      <c r="U198" s="15"/>
      <c r="V198" s="4" t="str">
        <f>IF(travail!U198&lt;=base!E$8,"","Faux")</f>
        <v/>
      </c>
      <c r="W198" s="15"/>
      <c r="X198" s="4"/>
      <c r="AD198" s="12">
        <f>IF(SUM(MOD(K198-I198,1)-IF(K198&gt;I198,MAX(0,MIN(K198,base!E$14/24)-MAX(I198,7/24)),MAX(0,base!E$14/24-MAX(I198,7/24))+MAX(0,MIN(K198,base!E$14/24)-7/24)))&lt;0,0,SUM(MOD(K198-I198,1)-IF(K198&gt;I198,MAX(0,MIN(K198,base!E$14/24)-MAX(I198,7/24)),MAX(0,base!E$14/24-MAX(I198,7/24))+MAX(0,MIN(K198,base!E$14/24)-7/24))))</f>
        <v>0</v>
      </c>
      <c r="AE198" s="7"/>
      <c r="AF198" s="14"/>
    </row>
    <row r="199" spans="1:32">
      <c r="A199" s="102" t="s">
        <v>5</v>
      </c>
      <c r="B199" s="110">
        <v>41470</v>
      </c>
      <c r="C199" s="111"/>
      <c r="D199" s="112"/>
      <c r="E199" s="111"/>
      <c r="F199" s="111"/>
      <c r="G199" s="111"/>
      <c r="H199" s="111"/>
      <c r="I199" s="113"/>
      <c r="J199" s="114"/>
      <c r="K199" s="115"/>
      <c r="L199" s="9">
        <f t="shared" si="33"/>
        <v>0</v>
      </c>
      <c r="M199" s="116">
        <f>K199-I199+IF(I199&gt;K199,1)-J199+(E199*base!E$4)+(D199*base!E$4)+(C199*base!E$4)+(F199*base!E$4)</f>
        <v>0</v>
      </c>
      <c r="N199" s="117" t="str">
        <f>IF(M199&lt;=base!E$5,"","Faux")</f>
        <v/>
      </c>
      <c r="O199" s="118">
        <f>IF(SUM(M199-base!E$5)&lt;0,0,SUM(M199-base!E$5))</f>
        <v>0</v>
      </c>
      <c r="P199" s="119">
        <f t="shared" si="35"/>
        <v>0</v>
      </c>
      <c r="Q199" s="109" t="str">
        <f>IF(P199&lt;=base!E$3,"","Faux")</f>
        <v/>
      </c>
      <c r="R199" s="120">
        <f>IF(SUM(P199-base!E$3)&lt;0,0,SUM(P199-base!E$3))</f>
        <v>0</v>
      </c>
      <c r="S199" s="10">
        <f>L199*SUM(M193:M199)</f>
        <v>0</v>
      </c>
      <c r="T199" s="10">
        <f>IF(SUM(IF(S199&gt;("36:00"*1),S199-("36:00"*1),0)-T197-T198)&lt;0,0,SUM(IF(S199&gt;("36:00"*1),S199-("36:00"*1),0)-T197-T198))</f>
        <v>0</v>
      </c>
      <c r="U199" s="15">
        <f>SUM(M193:M199)</f>
        <v>3.1944444444444446</v>
      </c>
      <c r="V199" s="4" t="str">
        <f>IF(travail!U199&lt;=base!E$8,"","Faux")</f>
        <v>Faux</v>
      </c>
      <c r="W199" s="11">
        <f>IF(SUM(U199-base!E$8)&lt;0,0,SUM(U199-base!E$8))</f>
        <v>1.1944444444444446</v>
      </c>
      <c r="X199" s="15">
        <f>IF(base!E$7&lt;U199,U199-base!E$7,0)</f>
        <v>1.6944444444444446</v>
      </c>
      <c r="AD199" s="12">
        <f>IF(SUM(MOD(K199-I199,1)-IF(K199&gt;I199,MAX(0,MIN(K199,base!E$14/24)-MAX(I199,7/24)),MAX(0,base!E$14/24-MAX(I199,7/24))+MAX(0,MIN(K199,base!E$14/24)-7/24)))&lt;0,0,SUM(MOD(K199-I199,1)-IF(K199&gt;I199,MAX(0,MIN(K199,base!E$14/24)-MAX(I199,7/24)),MAX(0,base!E$14/24-MAX(I199,7/24))+MAX(0,MIN(K199,base!E$14/24)-7/24))))</f>
        <v>0</v>
      </c>
      <c r="AE199" s="13">
        <f>M199</f>
        <v>0</v>
      </c>
      <c r="AF199" s="14"/>
    </row>
    <row r="200" spans="1:32">
      <c r="A200" s="102" t="s">
        <v>6</v>
      </c>
      <c r="B200" s="110">
        <v>41471</v>
      </c>
      <c r="C200" s="111">
        <v>1</v>
      </c>
      <c r="D200" s="112"/>
      <c r="E200" s="111"/>
      <c r="F200" s="111"/>
      <c r="G200" s="111"/>
      <c r="H200" s="111"/>
      <c r="I200" s="113">
        <v>0.30208333333333331</v>
      </c>
      <c r="J200" s="114">
        <v>3.125E-2</v>
      </c>
      <c r="K200" s="115">
        <v>0.75</v>
      </c>
      <c r="L200" s="9">
        <f t="shared" si="33"/>
        <v>1</v>
      </c>
      <c r="M200" s="116">
        <f>K200-I200+IF(I200&gt;K200,1)-J200+(E200*base!E$4)+(D200*base!E$4)+(C200*base!E$4)+(F200*base!E$4)</f>
        <v>0.72222222222222221</v>
      </c>
      <c r="N200" s="117"/>
      <c r="O200" s="118">
        <f>IF(SUM(M200-base!E$5)&lt;0,0,SUM(M200-base!E$5))</f>
        <v>0.30555555555555552</v>
      </c>
      <c r="P200" s="119">
        <f t="shared" si="35"/>
        <v>0.44791666666666669</v>
      </c>
      <c r="Q200" s="109"/>
      <c r="R200" s="120"/>
      <c r="S200" s="15"/>
      <c r="T200" s="15"/>
      <c r="U200" s="15"/>
      <c r="V200" s="4" t="str">
        <f>IF(travail!U200&lt;=base!E$8,"","Faux")</f>
        <v/>
      </c>
      <c r="W200" s="15"/>
      <c r="X200" s="4"/>
      <c r="AD200" s="12">
        <f>IF(SUM(MOD(K200-I200,1)-IF(K200&gt;I200,MAX(0,MIN(K200,base!E$14/24)-MAX(I200,7/24)),MAX(0,base!E$14/24-MAX(I200,7/24))+MAX(0,MIN(K200,base!E$14/24)-7/24)))&lt;0,0,SUM(MOD(K200-I200,1)-IF(K200&gt;I200,MAX(0,MIN(K200,base!E$14/24)-MAX(I200,7/24)),MAX(0,base!E$14/24-MAX(I200,7/24))+MAX(0,MIN(K200,base!E$14/24)-7/24))))</f>
        <v>0</v>
      </c>
      <c r="AE200" s="7"/>
      <c r="AF200" s="14">
        <f>M200*G200*1</f>
        <v>0</v>
      </c>
    </row>
    <row r="201" spans="1:32">
      <c r="A201" s="102" t="s">
        <v>7</v>
      </c>
      <c r="B201" s="110">
        <v>41472</v>
      </c>
      <c r="C201" s="111">
        <v>1</v>
      </c>
      <c r="D201" s="112"/>
      <c r="E201" s="111"/>
      <c r="F201" s="111"/>
      <c r="G201" s="111"/>
      <c r="H201" s="111"/>
      <c r="I201" s="113">
        <v>0.30208333333333331</v>
      </c>
      <c r="J201" s="114">
        <v>3.125E-2</v>
      </c>
      <c r="K201" s="115">
        <v>0.75</v>
      </c>
      <c r="L201" s="9">
        <f t="shared" si="33"/>
        <v>1</v>
      </c>
      <c r="M201" s="116">
        <f>K201-I201+IF(I201&gt;K201,1)-J201+(E201*base!E$4)+(D201*base!E$4)+(C201*base!E$4)+(F201*base!E$4)</f>
        <v>0.72222222222222221</v>
      </c>
      <c r="N201" s="117"/>
      <c r="O201" s="118">
        <f>IF(SUM(M201-base!E$5)&lt;0,0,SUM(M201-base!E$5))</f>
        <v>0.30555555555555552</v>
      </c>
      <c r="P201" s="119">
        <f t="shared" si="35"/>
        <v>0.44791666666666669</v>
      </c>
      <c r="Q201" s="109"/>
      <c r="R201" s="120"/>
      <c r="S201" s="10">
        <f>L201*SUM(M200:M201)</f>
        <v>1.4444444444444444</v>
      </c>
      <c r="T201" s="10">
        <f t="shared" ref="T201:T203" si="36">IF(S201&gt;("36:00"*1),S201-("36:00"*1),0)-T200</f>
        <v>0</v>
      </c>
      <c r="U201" s="15"/>
      <c r="V201" s="4" t="str">
        <f>IF(travail!U201&lt;=base!E$8,"","Faux")</f>
        <v/>
      </c>
      <c r="W201" s="15"/>
      <c r="X201" s="4"/>
      <c r="AD201" s="12">
        <f>IF(SUM(MOD(K201-I201,1)-IF(K201&gt;I201,MAX(0,MIN(K201,base!E$14/24)-MAX(I201,7/24)),MAX(0,base!E$14/24-MAX(I201,7/24))+MAX(0,MIN(K201,base!E$14/24)-7/24)))&lt;0,0,SUM(MOD(K201-I201,1)-IF(K201&gt;I201,MAX(0,MIN(K201,base!E$14/24)-MAX(I201,7/24)),MAX(0,base!E$14/24-MAX(I201,7/24))+MAX(0,MIN(K201,base!E$14/24)-7/24))))</f>
        <v>0</v>
      </c>
      <c r="AE201" s="7"/>
      <c r="AF201" s="14">
        <f>M201*G201*1</f>
        <v>0</v>
      </c>
    </row>
    <row r="202" spans="1:32">
      <c r="A202" s="102" t="s">
        <v>8</v>
      </c>
      <c r="B202" s="110">
        <v>41473</v>
      </c>
      <c r="C202" s="111">
        <v>1</v>
      </c>
      <c r="D202" s="112"/>
      <c r="E202" s="111"/>
      <c r="F202" s="111"/>
      <c r="G202" s="111"/>
      <c r="H202" s="111"/>
      <c r="I202" s="113"/>
      <c r="J202" s="114"/>
      <c r="K202" s="115"/>
      <c r="L202" s="9">
        <f t="shared" si="33"/>
        <v>1</v>
      </c>
      <c r="M202" s="116">
        <f>K202-I202+IF(I202&gt;K202,1)-J202+(E202*base!E$4)+(D202*base!E$4)+(C202*base!E$4)+(F202*base!E$4)</f>
        <v>0.30555555555555552</v>
      </c>
      <c r="N202" s="117" t="str">
        <f>IF(M202&lt;=base!E$5,"","Faux")</f>
        <v/>
      </c>
      <c r="O202" s="118">
        <f>IF(SUM(M202-base!E$5)&lt;0,0,SUM(M202-base!E$5))</f>
        <v>0</v>
      </c>
      <c r="P202" s="119">
        <f t="shared" si="35"/>
        <v>0</v>
      </c>
      <c r="Q202" s="109" t="str">
        <f>IF(P202&lt;=base!E$3,"","Faux")</f>
        <v/>
      </c>
      <c r="R202" s="120">
        <f>IF(SUM(P202-base!E$3)&lt;0,0,SUM(P202-base!E$3))</f>
        <v>0</v>
      </c>
      <c r="S202" s="10">
        <f>L202*SUM(M200:M202)</f>
        <v>1.75</v>
      </c>
      <c r="T202" s="10">
        <f t="shared" si="36"/>
        <v>0.25</v>
      </c>
      <c r="U202" s="15"/>
      <c r="V202" s="4" t="str">
        <f>IF(travail!U202&lt;=base!E$8,"","Faux")</f>
        <v/>
      </c>
      <c r="W202" s="15"/>
      <c r="X202" s="4"/>
      <c r="AD202" s="12">
        <f>IF(SUM(MOD(K202-I202,1)-IF(K202&gt;I202,MAX(0,MIN(K202,base!E$14/24)-MAX(I202,7/24)),MAX(0,base!E$14/24-MAX(I202,7/24))+MAX(0,MIN(K202,base!E$14/24)-7/24)))&lt;0,0,SUM(MOD(K202-I202,1)-IF(K202&gt;I202,MAX(0,MIN(K202,base!E$14/24)-MAX(I202,7/24)),MAX(0,base!E$14/24-MAX(I202,7/24))+MAX(0,MIN(K202,base!E$14/24)-7/24))))</f>
        <v>0</v>
      </c>
      <c r="AE202" s="7"/>
      <c r="AF202" s="14">
        <f>M202*G202*1</f>
        <v>0</v>
      </c>
    </row>
    <row r="203" spans="1:32">
      <c r="A203" s="102" t="s">
        <v>9</v>
      </c>
      <c r="B203" s="110">
        <v>41474</v>
      </c>
      <c r="C203" s="111">
        <v>1</v>
      </c>
      <c r="D203" s="112"/>
      <c r="E203" s="111"/>
      <c r="F203" s="111"/>
      <c r="G203" s="111"/>
      <c r="H203" s="111"/>
      <c r="I203" s="113">
        <v>0.30208333333333331</v>
      </c>
      <c r="J203" s="114">
        <v>3.125E-2</v>
      </c>
      <c r="K203" s="115">
        <v>0.75</v>
      </c>
      <c r="L203" s="9">
        <f t="shared" si="33"/>
        <v>1</v>
      </c>
      <c r="M203" s="116">
        <f>K203-I203+IF(I203&gt;K203,1)-J203+(E203*base!E$4)+(D203*base!E$4)+(C203*base!E$4)+(F203*base!E$4)</f>
        <v>0.72222222222222221</v>
      </c>
      <c r="N203" s="117"/>
      <c r="O203" s="118">
        <f>IF(SUM(M203-base!E$5)&lt;0,0,SUM(M203-base!E$5))</f>
        <v>0.30555555555555552</v>
      </c>
      <c r="P203" s="119"/>
      <c r="Q203" s="109" t="str">
        <f>IF(P203&lt;=base!E$3,"","Faux")</f>
        <v/>
      </c>
      <c r="R203" s="120">
        <f>IF(SUM(P203-base!E$3)&lt;0,0,SUM(P203-base!E$3))</f>
        <v>0</v>
      </c>
      <c r="S203" s="10">
        <f>L203*SUM(M200:M203)</f>
        <v>2.4722222222222223</v>
      </c>
      <c r="T203" s="10">
        <f t="shared" si="36"/>
        <v>0.72222222222222232</v>
      </c>
      <c r="U203" s="15"/>
      <c r="V203" s="4" t="str">
        <f>IF(travail!U203&lt;=base!E$8,"","Faux")</f>
        <v/>
      </c>
      <c r="W203" s="15"/>
      <c r="X203" s="4"/>
      <c r="AD203" s="12">
        <f>IF(SUM(MOD(K203-I203,1)-IF(K203&gt;I203,MAX(0,MIN(K203,base!E$14/24)-MAX(I203,7/24)),MAX(0,base!E$14/24-MAX(I203,7/24))+MAX(0,MIN(K203,base!E$14/24)-7/24)))&lt;0,0,SUM(MOD(K203-I203,1)-IF(K203&gt;I203,MAX(0,MIN(K203,base!E$14/24)-MAX(I203,7/24)),MAX(0,base!E$14/24-MAX(I203,7/24))+MAX(0,MIN(K203,base!E$14/24)-7/24))))</f>
        <v>0</v>
      </c>
      <c r="AE203" s="7"/>
      <c r="AF203" s="14">
        <f>M203*G203*1</f>
        <v>0</v>
      </c>
    </row>
    <row r="204" spans="1:32">
      <c r="A204" s="102" t="s">
        <v>3</v>
      </c>
      <c r="B204" s="110">
        <v>41475</v>
      </c>
      <c r="C204" s="111">
        <v>1</v>
      </c>
      <c r="D204" s="112"/>
      <c r="E204" s="111"/>
      <c r="F204" s="111"/>
      <c r="G204" s="111"/>
      <c r="H204" s="111"/>
      <c r="I204" s="113">
        <v>0.30208333333333331</v>
      </c>
      <c r="J204" s="114">
        <v>3.125E-2</v>
      </c>
      <c r="K204" s="115">
        <v>0.75</v>
      </c>
      <c r="L204" s="9">
        <f t="shared" si="33"/>
        <v>1</v>
      </c>
      <c r="M204" s="116">
        <f>K204-I204+IF(I204&gt;K204,1)-J204+(E204*base!E$4)+(D204*base!E$4)+(C204*base!E$4)+(F204*base!E$4)</f>
        <v>0.72222222222222221</v>
      </c>
      <c r="N204" s="117"/>
      <c r="O204" s="118">
        <f>IF(SUM(M204-base!E$5)&lt;0,0,SUM(M204-base!E$5))</f>
        <v>0.30555555555555552</v>
      </c>
      <c r="P204" s="119"/>
      <c r="Q204" s="109"/>
      <c r="R204" s="120"/>
      <c r="S204" s="10">
        <f>L204*SUM(M200:M204)</f>
        <v>3.1944444444444446</v>
      </c>
      <c r="T204" s="10">
        <f>IF(S204&gt;("36:00"*1),S204-("36:00"*1),0)-T203</f>
        <v>0.97222222222222232</v>
      </c>
      <c r="U204" s="15"/>
      <c r="V204" s="4" t="str">
        <f>IF(travail!U204&lt;=base!E$8,"","Faux")</f>
        <v/>
      </c>
      <c r="W204" s="15"/>
      <c r="X204" s="4"/>
      <c r="AD204" s="12">
        <f>IF(SUM(MOD(K204-I204,1)-IF(K204&gt;I204,MAX(0,MIN(K204,base!E$14/24)-MAX(I204,7/24)),MAX(0,base!E$14/24-MAX(I204,7/24))+MAX(0,MIN(K204,base!E$14/24)-7/24)))&lt;0,0,SUM(MOD(K204-I204,1)-IF(K204&gt;I204,MAX(0,MIN(K204,base!E$14/24)-MAX(I204,7/24)),MAX(0,base!E$14/24-MAX(I204,7/24))+MAX(0,MIN(K204,base!E$14/24)-7/24))))</f>
        <v>0</v>
      </c>
      <c r="AE204" s="7"/>
      <c r="AF204" s="14">
        <f>M204*G204*1</f>
        <v>0</v>
      </c>
    </row>
    <row r="205" spans="1:32">
      <c r="A205" s="102" t="s">
        <v>4</v>
      </c>
      <c r="B205" s="110">
        <v>41476</v>
      </c>
      <c r="C205" s="111"/>
      <c r="D205" s="112"/>
      <c r="E205" s="111"/>
      <c r="F205" s="111"/>
      <c r="G205" s="111"/>
      <c r="H205" s="111"/>
      <c r="I205" s="113"/>
      <c r="J205" s="114"/>
      <c r="K205" s="115"/>
      <c r="L205" s="9">
        <f t="shared" si="33"/>
        <v>0</v>
      </c>
      <c r="M205" s="116">
        <f>K205-I205+IF(I205&gt;K205,1)-J205+(E205*base!E$4)+(D205*base!E$4)+(C205*base!E$4)+(F205*base!E$4)</f>
        <v>0</v>
      </c>
      <c r="N205" s="117" t="str">
        <f>IF(M205&lt;=base!E$5,"","Faux")</f>
        <v/>
      </c>
      <c r="O205" s="118">
        <f>IF(SUM(M205-base!E$5)&lt;0,0,SUM(M205-base!E$5))</f>
        <v>0</v>
      </c>
      <c r="P205" s="119">
        <f t="shared" si="35"/>
        <v>0</v>
      </c>
      <c r="Q205" s="109" t="str">
        <f>IF(P205&lt;=base!E$3,"","Faux")</f>
        <v/>
      </c>
      <c r="R205" s="120">
        <f>IF(SUM(P205-base!E$3)&lt;0,0,SUM(P205-base!E$3))</f>
        <v>0</v>
      </c>
      <c r="S205" s="10">
        <f>L205*SUM(M200:M205)</f>
        <v>0</v>
      </c>
      <c r="T205" s="10">
        <f>IF(SUM(IF(S205&gt;("36:00"*1),S205-("36:00"*1),0)-T203-T204)&lt;0,0,SUM(IF(S205&gt;("36:00"*1),S205-("36:00"*1),0)-T203-T204))</f>
        <v>0</v>
      </c>
      <c r="U205" s="15"/>
      <c r="V205" s="4" t="str">
        <f>IF(travail!U205&lt;=base!E$8,"","Faux")</f>
        <v/>
      </c>
      <c r="W205" s="15"/>
      <c r="X205" s="4"/>
      <c r="AD205" s="12">
        <f>IF(SUM(MOD(K205-I205,1)-IF(K205&gt;I205,MAX(0,MIN(K205,base!E$14/24)-MAX(I205,7/24)),MAX(0,base!E$14/24-MAX(I205,7/24))+MAX(0,MIN(K205,base!E$14/24)-7/24)))&lt;0,0,SUM(MOD(K205-I205,1)-IF(K205&gt;I205,MAX(0,MIN(K205,base!E$14/24)-MAX(I205,7/24)),MAX(0,base!E$14/24-MAX(I205,7/24))+MAX(0,MIN(K205,base!E$14/24)-7/24))))</f>
        <v>0</v>
      </c>
      <c r="AE205" s="7"/>
      <c r="AF205" s="14"/>
    </row>
    <row r="206" spans="1:32">
      <c r="A206" s="102" t="s">
        <v>5</v>
      </c>
      <c r="B206" s="110">
        <v>41477</v>
      </c>
      <c r="C206" s="111"/>
      <c r="D206" s="112"/>
      <c r="E206" s="111"/>
      <c r="F206" s="111"/>
      <c r="G206" s="111"/>
      <c r="H206" s="111"/>
      <c r="I206" s="113"/>
      <c r="J206" s="114"/>
      <c r="K206" s="115"/>
      <c r="L206" s="9">
        <f t="shared" si="33"/>
        <v>0</v>
      </c>
      <c r="M206" s="116">
        <f>K206-I206+IF(I206&gt;K206,1)-J206+(E206*base!E$4)+(D206*base!E$4)+(C206*base!E$4)+(F206*base!E$4)</f>
        <v>0</v>
      </c>
      <c r="N206" s="117" t="str">
        <f>IF(M206&lt;=base!E$5,"","Faux")</f>
        <v/>
      </c>
      <c r="O206" s="118">
        <f>IF(SUM(M206-base!E$5)&lt;0,0,SUM(M206-base!E$5))</f>
        <v>0</v>
      </c>
      <c r="P206" s="119">
        <f t="shared" si="35"/>
        <v>0</v>
      </c>
      <c r="Q206" s="109" t="str">
        <f>IF(P206&lt;=base!E$3,"","Faux")</f>
        <v/>
      </c>
      <c r="R206" s="120">
        <f>IF(SUM(P206-base!E$3)&lt;0,0,SUM(P206-base!E$3))</f>
        <v>0</v>
      </c>
      <c r="S206" s="10">
        <f>L206*SUM(M200:M206)</f>
        <v>0</v>
      </c>
      <c r="T206" s="10">
        <f>IF(SUM(IF(S206&gt;("36:00"*1),S206-("36:00"*1),0)-T204-T205)&lt;0,0,SUM(IF(S206&gt;("36:00"*1),S206-("36:00"*1),0)-T204-T205))</f>
        <v>0</v>
      </c>
      <c r="U206" s="15">
        <f>SUM(M200:M206)</f>
        <v>3.1944444444444446</v>
      </c>
      <c r="V206" s="4" t="str">
        <f>IF(travail!U206&lt;=base!E$8,"","Faux")</f>
        <v>Faux</v>
      </c>
      <c r="W206" s="11">
        <f>IF(SUM(U206-base!E$8)&lt;0,0,SUM(U206-base!E$8))</f>
        <v>1.1944444444444446</v>
      </c>
      <c r="X206" s="15">
        <f>IF(base!E$7&lt;U206,U206-base!E$7,0)</f>
        <v>1.6944444444444446</v>
      </c>
      <c r="AD206" s="12">
        <f>IF(SUM(MOD(K206-I206,1)-IF(K206&gt;I206,MAX(0,MIN(K206,base!E$14/24)-MAX(I206,7/24)),MAX(0,base!E$14/24-MAX(I206,7/24))+MAX(0,MIN(K206,base!E$14/24)-7/24)))&lt;0,0,SUM(MOD(K206-I206,1)-IF(K206&gt;I206,MAX(0,MIN(K206,base!E$14/24)-MAX(I206,7/24)),MAX(0,base!E$14/24-MAX(I206,7/24))+MAX(0,MIN(K206,base!E$14/24)-7/24))))</f>
        <v>0</v>
      </c>
      <c r="AE206" s="13">
        <f>M206</f>
        <v>0</v>
      </c>
      <c r="AF206" s="14"/>
    </row>
    <row r="207" spans="1:32">
      <c r="A207" s="102" t="s">
        <v>6</v>
      </c>
      <c r="B207" s="110">
        <v>41478</v>
      </c>
      <c r="C207" s="111">
        <v>1</v>
      </c>
      <c r="D207" s="112"/>
      <c r="E207" s="111"/>
      <c r="F207" s="111"/>
      <c r="G207" s="111"/>
      <c r="H207" s="111"/>
      <c r="I207" s="113"/>
      <c r="J207" s="114"/>
      <c r="K207" s="115"/>
      <c r="L207" s="9">
        <f t="shared" si="33"/>
        <v>1</v>
      </c>
      <c r="M207" s="116">
        <f>K207-I207+IF(I207&gt;K207,1)-J207+(E207*base!E$4)+(D207*base!E$4)+(C207*base!E$4)+(F207*base!E$4)</f>
        <v>0.30555555555555552</v>
      </c>
      <c r="N207" s="117" t="str">
        <f>IF(M207&lt;=base!E$5,"","Faux")</f>
        <v/>
      </c>
      <c r="O207" s="118">
        <f>IF(SUM(M207-base!E$5)&lt;0,0,SUM(M207-base!E$5))</f>
        <v>0</v>
      </c>
      <c r="P207" s="119">
        <f t="shared" si="35"/>
        <v>0</v>
      </c>
      <c r="Q207" s="109" t="str">
        <f>IF(P207&lt;=base!E$3,"","Faux")</f>
        <v/>
      </c>
      <c r="R207" s="120">
        <f>IF(SUM(P207-base!E$3)&lt;0,0,SUM(P207-base!E$3))</f>
        <v>0</v>
      </c>
      <c r="S207" s="15"/>
      <c r="T207" s="15"/>
      <c r="U207" s="15"/>
      <c r="V207" s="4" t="str">
        <f>IF(travail!U207&lt;=base!E$8,"","Faux")</f>
        <v/>
      </c>
      <c r="W207" s="15"/>
      <c r="X207" s="4"/>
      <c r="AD207" s="12">
        <f>IF(SUM(MOD(K207-I207,1)-IF(K207&gt;I207,MAX(0,MIN(K207,base!E$14/24)-MAX(I207,7/24)),MAX(0,base!E$14/24-MAX(I207,7/24))+MAX(0,MIN(K207,base!E$14/24)-7/24)))&lt;0,0,SUM(MOD(K207-I207,1)-IF(K207&gt;I207,MAX(0,MIN(K207,base!E$14/24)-MAX(I207,7/24)),MAX(0,base!E$14/24-MAX(I207,7/24))+MAX(0,MIN(K207,base!E$14/24)-7/24))))</f>
        <v>0</v>
      </c>
      <c r="AE207" s="7"/>
      <c r="AF207" s="14">
        <f>M207*G207*1</f>
        <v>0</v>
      </c>
    </row>
    <row r="208" spans="1:32">
      <c r="A208" s="102" t="s">
        <v>7</v>
      </c>
      <c r="B208" s="110">
        <v>41479</v>
      </c>
      <c r="C208" s="111">
        <v>1</v>
      </c>
      <c r="D208" s="112"/>
      <c r="E208" s="111"/>
      <c r="F208" s="111"/>
      <c r="G208" s="111"/>
      <c r="H208" s="111"/>
      <c r="I208" s="113"/>
      <c r="J208" s="114"/>
      <c r="K208" s="115"/>
      <c r="L208" s="9">
        <f t="shared" si="33"/>
        <v>1</v>
      </c>
      <c r="M208" s="116">
        <f>K208-I208+IF(I208&gt;K208,1)-J208+(E208*base!E$4)+(D208*base!E$4)+(C208*base!E$4)+(F208*base!E$4)</f>
        <v>0.30555555555555552</v>
      </c>
      <c r="N208" s="117" t="str">
        <f>IF(M208&lt;=base!E$5,"","Faux")</f>
        <v/>
      </c>
      <c r="O208" s="118">
        <f>IF(SUM(M208-base!E$5)&lt;0,0,SUM(M208-base!E$5))</f>
        <v>0</v>
      </c>
      <c r="P208" s="119">
        <f t="shared" si="35"/>
        <v>0</v>
      </c>
      <c r="Q208" s="109" t="str">
        <f>IF(P208&lt;=base!E$3,"","Faux")</f>
        <v/>
      </c>
      <c r="R208" s="120">
        <f>IF(SUM(P208-base!E$3)&lt;0,0,SUM(P208-base!E$3))</f>
        <v>0</v>
      </c>
      <c r="S208" s="10">
        <f>L208*SUM(M207:M208)</f>
        <v>0.61111111111111105</v>
      </c>
      <c r="T208" s="10">
        <f t="shared" ref="T208:T210" si="37">IF(S208&gt;("36:00"*1),S208-("36:00"*1),0)-T207</f>
        <v>0</v>
      </c>
      <c r="U208" s="15"/>
      <c r="V208" s="4" t="str">
        <f>IF(travail!U208&lt;=base!E$8,"","Faux")</f>
        <v/>
      </c>
      <c r="W208" s="15"/>
      <c r="X208" s="4"/>
      <c r="AD208" s="12">
        <f>IF(SUM(MOD(K208-I208,1)-IF(K208&gt;I208,MAX(0,MIN(K208,base!E$14/24)-MAX(I208,7/24)),MAX(0,base!E$14/24-MAX(I208,7/24))+MAX(0,MIN(K208,base!E$14/24)-7/24)))&lt;0,0,SUM(MOD(K208-I208,1)-IF(K208&gt;I208,MAX(0,MIN(K208,base!E$14/24)-MAX(I208,7/24)),MAX(0,base!E$14/24-MAX(I208,7/24))+MAX(0,MIN(K208,base!E$14/24)-7/24))))</f>
        <v>0</v>
      </c>
      <c r="AE208" s="7"/>
      <c r="AF208" s="14">
        <f>M208*G208*1</f>
        <v>0</v>
      </c>
    </row>
    <row r="209" spans="1:32">
      <c r="A209" s="102" t="s">
        <v>8</v>
      </c>
      <c r="B209" s="110">
        <v>41480</v>
      </c>
      <c r="C209" s="111">
        <v>1</v>
      </c>
      <c r="D209" s="112"/>
      <c r="E209" s="111"/>
      <c r="F209" s="111"/>
      <c r="G209" s="111"/>
      <c r="H209" s="111"/>
      <c r="I209" s="113"/>
      <c r="J209" s="114"/>
      <c r="K209" s="115"/>
      <c r="L209" s="9">
        <f t="shared" si="33"/>
        <v>1</v>
      </c>
      <c r="M209" s="116">
        <f>K209-I209+IF(I209&gt;K209,1)-J209+(E209*base!E$4)+(D209*base!E$4)+(C209*base!E$4)+(F209*base!E$4)</f>
        <v>0.30555555555555552</v>
      </c>
      <c r="N209" s="117" t="str">
        <f>IF(M209&lt;=base!E$5,"","Faux")</f>
        <v/>
      </c>
      <c r="O209" s="118">
        <f>IF(SUM(M209-base!E$5)&lt;0,0,SUM(M209-base!E$5))</f>
        <v>0</v>
      </c>
      <c r="P209" s="119">
        <f t="shared" si="35"/>
        <v>0</v>
      </c>
      <c r="Q209" s="109" t="str">
        <f>IF(P209&lt;=base!E$3,"","Faux")</f>
        <v/>
      </c>
      <c r="R209" s="120">
        <f>IF(SUM(P209-base!E$3)&lt;0,0,SUM(P209-base!E$3))</f>
        <v>0</v>
      </c>
      <c r="S209" s="10">
        <f>L209*SUM(M207:M209)</f>
        <v>0.91666666666666652</v>
      </c>
      <c r="T209" s="10">
        <f t="shared" si="37"/>
        <v>0</v>
      </c>
      <c r="U209" s="15"/>
      <c r="V209" s="4" t="str">
        <f>IF(travail!U209&lt;=base!E$8,"","Faux")</f>
        <v/>
      </c>
      <c r="W209" s="15"/>
      <c r="X209" s="4"/>
      <c r="AD209" s="12">
        <f>IF(SUM(MOD(K209-I209,1)-IF(K209&gt;I209,MAX(0,MIN(K209,base!E$14/24)-MAX(I209,7/24)),MAX(0,base!E$14/24-MAX(I209,7/24))+MAX(0,MIN(K209,base!E$14/24)-7/24)))&lt;0,0,SUM(MOD(K209-I209,1)-IF(K209&gt;I209,MAX(0,MIN(K209,base!E$14/24)-MAX(I209,7/24)),MAX(0,base!E$14/24-MAX(I209,7/24))+MAX(0,MIN(K209,base!E$14/24)-7/24))))</f>
        <v>0</v>
      </c>
      <c r="AE209" s="7"/>
      <c r="AF209" s="14">
        <f>M209*G209*1</f>
        <v>0</v>
      </c>
    </row>
    <row r="210" spans="1:32">
      <c r="A210" s="102" t="s">
        <v>9</v>
      </c>
      <c r="B210" s="110">
        <v>41481</v>
      </c>
      <c r="C210" s="111">
        <v>1</v>
      </c>
      <c r="D210" s="112"/>
      <c r="E210" s="111"/>
      <c r="F210" s="111"/>
      <c r="G210" s="111"/>
      <c r="H210" s="111"/>
      <c r="I210" s="113"/>
      <c r="J210" s="114"/>
      <c r="K210" s="115"/>
      <c r="L210" s="9">
        <f t="shared" si="33"/>
        <v>1</v>
      </c>
      <c r="M210" s="116">
        <f>K210-I210+IF(I210&gt;K210,1)-J210+(E210*base!E$4)+(D210*base!E$4)+(C210*base!E$4)+(F210*base!E$4)</f>
        <v>0.30555555555555552</v>
      </c>
      <c r="N210" s="117" t="str">
        <f>IF(M210&lt;=base!E$5,"","Faux")</f>
        <v/>
      </c>
      <c r="O210" s="118">
        <f>IF(SUM(M210-base!E$5)&lt;0,0,SUM(M210-base!E$5))</f>
        <v>0</v>
      </c>
      <c r="P210" s="119">
        <f t="shared" si="35"/>
        <v>0</v>
      </c>
      <c r="Q210" s="109" t="str">
        <f>IF(P210&lt;=base!E$3,"","Faux")</f>
        <v/>
      </c>
      <c r="R210" s="120">
        <f>IF(SUM(P210-base!E$3)&lt;0,0,SUM(P210-base!E$3))</f>
        <v>0</v>
      </c>
      <c r="S210" s="10">
        <f>L210*SUM(M207:M210)</f>
        <v>1.2222222222222221</v>
      </c>
      <c r="T210" s="10">
        <f t="shared" si="37"/>
        <v>0</v>
      </c>
      <c r="U210" s="15"/>
      <c r="V210" s="4" t="str">
        <f>IF(travail!U210&lt;=base!E$8,"","Faux")</f>
        <v/>
      </c>
      <c r="W210" s="15"/>
      <c r="X210" s="4"/>
      <c r="AD210" s="12">
        <f>IF(SUM(MOD(K210-I210,1)-IF(K210&gt;I210,MAX(0,MIN(K210,base!E$14/24)-MAX(I210,7/24)),MAX(0,base!E$14/24-MAX(I210,7/24))+MAX(0,MIN(K210,base!E$14/24)-7/24)))&lt;0,0,SUM(MOD(K210-I210,1)-IF(K210&gt;I210,MAX(0,MIN(K210,base!E$14/24)-MAX(I210,7/24)),MAX(0,base!E$14/24-MAX(I210,7/24))+MAX(0,MIN(K210,base!E$14/24)-7/24))))</f>
        <v>0</v>
      </c>
      <c r="AE210" s="7"/>
      <c r="AF210" s="14">
        <f>M210*G210*1</f>
        <v>0</v>
      </c>
    </row>
    <row r="211" spans="1:32">
      <c r="A211" s="102" t="s">
        <v>3</v>
      </c>
      <c r="B211" s="110">
        <v>41482</v>
      </c>
      <c r="C211" s="111">
        <v>1</v>
      </c>
      <c r="D211" s="112"/>
      <c r="E211" s="111"/>
      <c r="F211" s="111"/>
      <c r="G211" s="111"/>
      <c r="H211" s="111"/>
      <c r="I211" s="113"/>
      <c r="J211" s="114"/>
      <c r="K211" s="115"/>
      <c r="L211" s="9">
        <f t="shared" si="33"/>
        <v>1</v>
      </c>
      <c r="M211" s="116">
        <f>K211-I211+IF(I211&gt;K211,1)-J211+(E211*base!E$4)+(D211*base!E$4)+(C211*base!E$4)+(F211*base!E$4)</f>
        <v>0.30555555555555552</v>
      </c>
      <c r="N211" s="117" t="str">
        <f>IF(M211&lt;=base!E$5,"","Faux")</f>
        <v/>
      </c>
      <c r="O211" s="118">
        <f>IF(SUM(M211-base!E$5)&lt;0,0,SUM(M211-base!E$5))</f>
        <v>0</v>
      </c>
      <c r="P211" s="119">
        <f t="shared" si="35"/>
        <v>0</v>
      </c>
      <c r="Q211" s="109" t="str">
        <f>IF(P211&lt;=base!E$3,"","Faux")</f>
        <v/>
      </c>
      <c r="R211" s="120">
        <f>IF(SUM(P211-base!E$3)&lt;0,0,SUM(P211-base!E$3))</f>
        <v>0</v>
      </c>
      <c r="S211" s="10">
        <f>L211*SUM(M207:M211)</f>
        <v>1.5277777777777777</v>
      </c>
      <c r="T211" s="10">
        <f>IF(S211&gt;("36:00"*1),S211-("36:00"*1),0)-T210</f>
        <v>2.7777777777777679E-2</v>
      </c>
      <c r="U211" s="15"/>
      <c r="V211" s="4" t="str">
        <f>IF(travail!U211&lt;=base!E$8,"","Faux")</f>
        <v/>
      </c>
      <c r="W211" s="15"/>
      <c r="X211" s="4"/>
      <c r="AD211" s="12">
        <f>IF(SUM(MOD(K211-I211,1)-IF(K211&gt;I211,MAX(0,MIN(K211,base!E$14/24)-MAX(I211,7/24)),MAX(0,base!E$14/24-MAX(I211,7/24))+MAX(0,MIN(K211,base!E$14/24)-7/24)))&lt;0,0,SUM(MOD(K211-I211,1)-IF(K211&gt;I211,MAX(0,MIN(K211,base!E$14/24)-MAX(I211,7/24)),MAX(0,base!E$14/24-MAX(I211,7/24))+MAX(0,MIN(K211,base!E$14/24)-7/24))))</f>
        <v>0</v>
      </c>
      <c r="AE211" s="7"/>
      <c r="AF211" s="14">
        <f>M211*G211*1</f>
        <v>0</v>
      </c>
    </row>
    <row r="212" spans="1:32">
      <c r="A212" s="102" t="s">
        <v>4</v>
      </c>
      <c r="B212" s="110">
        <v>41483</v>
      </c>
      <c r="C212" s="111"/>
      <c r="D212" s="112"/>
      <c r="E212" s="111"/>
      <c r="F212" s="111"/>
      <c r="G212" s="111"/>
      <c r="H212" s="111"/>
      <c r="I212" s="113"/>
      <c r="J212" s="114"/>
      <c r="K212" s="115"/>
      <c r="L212" s="9">
        <f t="shared" si="33"/>
        <v>0</v>
      </c>
      <c r="M212" s="116">
        <f>K212-I212+IF(I212&gt;K212,1)-J212+(E212*base!E$4)+(D212*base!E$4)+(C212*base!E$4)+(F212*base!E$4)</f>
        <v>0</v>
      </c>
      <c r="N212" s="117" t="str">
        <f>IF(M212&lt;=base!E$5,"","Faux")</f>
        <v/>
      </c>
      <c r="O212" s="118">
        <f>IF(SUM(M212-base!E$5)&lt;0,0,SUM(M212-base!E$5))</f>
        <v>0</v>
      </c>
      <c r="P212" s="119">
        <f t="shared" si="35"/>
        <v>0</v>
      </c>
      <c r="Q212" s="109" t="str">
        <f>IF(P212&lt;=base!E$3,"","Faux")</f>
        <v/>
      </c>
      <c r="R212" s="120">
        <f>IF(SUM(P212-base!E$3)&lt;0,0,SUM(P212-base!E$3))</f>
        <v>0</v>
      </c>
      <c r="S212" s="10">
        <f>L212*SUM(M207:M212)</f>
        <v>0</v>
      </c>
      <c r="T212" s="10">
        <f>IF(SUM(IF(S212&gt;("36:00"*1),S212-("36:00"*1),0)-T210-T211)&lt;0,0,SUM(IF(S212&gt;("36:00"*1),S212-("36:00"*1),0)-T210-T211))</f>
        <v>0</v>
      </c>
      <c r="U212" s="15"/>
      <c r="V212" s="4" t="str">
        <f>IF(travail!U212&lt;=base!E$8,"","Faux")</f>
        <v/>
      </c>
      <c r="W212" s="15"/>
      <c r="X212" s="4"/>
      <c r="AD212" s="12">
        <f>IF(SUM(MOD(K212-I212,1)-IF(K212&gt;I212,MAX(0,MIN(K212,base!E$14/24)-MAX(I212,7/24)),MAX(0,base!E$14/24-MAX(I212,7/24))+MAX(0,MIN(K212,base!E$14/24)-7/24)))&lt;0,0,SUM(MOD(K212-I212,1)-IF(K212&gt;I212,MAX(0,MIN(K212,base!E$14/24)-MAX(I212,7/24)),MAX(0,base!E$14/24-MAX(I212,7/24))+MAX(0,MIN(K212,base!E$14/24)-7/24))))</f>
        <v>0</v>
      </c>
      <c r="AE212" s="7"/>
      <c r="AF212" s="14"/>
    </row>
    <row r="213" spans="1:32">
      <c r="A213" s="102" t="s">
        <v>5</v>
      </c>
      <c r="B213" s="110">
        <v>41484</v>
      </c>
      <c r="C213" s="111"/>
      <c r="D213" s="112"/>
      <c r="E213" s="111"/>
      <c r="F213" s="111"/>
      <c r="G213" s="111"/>
      <c r="H213" s="111"/>
      <c r="I213" s="113"/>
      <c r="J213" s="114"/>
      <c r="K213" s="115"/>
      <c r="L213" s="9">
        <f t="shared" si="33"/>
        <v>0</v>
      </c>
      <c r="M213" s="116">
        <f>K213-I213+IF(I213&gt;K213,1)-J213+(E213*base!E$4)+(D213*base!E$4)+(C213*base!E$4)+(F213*base!E$4)</f>
        <v>0</v>
      </c>
      <c r="N213" s="117" t="str">
        <f>IF(M213&lt;=base!E$5,"","Faux")</f>
        <v/>
      </c>
      <c r="O213" s="118">
        <f>IF(SUM(M213-base!E$5)&lt;0,0,SUM(M213-base!E$5))</f>
        <v>0</v>
      </c>
      <c r="P213" s="119">
        <f t="shared" si="35"/>
        <v>0</v>
      </c>
      <c r="Q213" s="109" t="str">
        <f>IF(P213&lt;=base!E$3,"","Faux")</f>
        <v/>
      </c>
      <c r="R213" s="120">
        <f>IF(SUM(P213-base!E$3)&lt;0,0,SUM(P213-base!E$3))</f>
        <v>0</v>
      </c>
      <c r="S213" s="10">
        <f>L213*SUM(M207:M213)</f>
        <v>0</v>
      </c>
      <c r="T213" s="10">
        <f>IF(SUM(IF(S213&gt;("36:00"*1),S213-("36:00"*1),0)-T211-T212)&lt;0,0,SUM(IF(S213&gt;("36:00"*1),S213-("36:00"*1),0)-T211-T212))</f>
        <v>0</v>
      </c>
      <c r="U213" s="15">
        <f>SUM(M207:M213)</f>
        <v>1.5277777777777777</v>
      </c>
      <c r="V213" s="4" t="str">
        <f>IF(travail!U213&lt;=base!E$8,"","Faux")</f>
        <v/>
      </c>
      <c r="W213" s="15">
        <f>IF(SUM(U213-base!E$8)&lt;0,0,SUM(U213-base!E$8))</f>
        <v>0</v>
      </c>
      <c r="X213" s="15">
        <f>IF(base!E$7&lt;U213,U213-base!E$7,0)</f>
        <v>2.7777777777777679E-2</v>
      </c>
      <c r="AD213" s="12">
        <f>IF(SUM(MOD(K213-I213,1)-IF(K213&gt;I213,MAX(0,MIN(K213,base!E$14/24)-MAX(I213,7/24)),MAX(0,base!E$14/24-MAX(I213,7/24))+MAX(0,MIN(K213,base!E$14/24)-7/24)))&lt;0,0,SUM(MOD(K213-I213,1)-IF(K213&gt;I213,MAX(0,MIN(K213,base!E$14/24)-MAX(I213,7/24)),MAX(0,base!E$14/24-MAX(I213,7/24))+MAX(0,MIN(K213,base!E$14/24)-7/24))))</f>
        <v>0</v>
      </c>
      <c r="AE213" s="13">
        <f>M213</f>
        <v>0</v>
      </c>
      <c r="AF213" s="14"/>
    </row>
    <row r="214" spans="1:32">
      <c r="A214" s="102" t="s">
        <v>6</v>
      </c>
      <c r="B214" s="110">
        <v>41485</v>
      </c>
      <c r="C214" s="111">
        <v>1</v>
      </c>
      <c r="D214" s="112"/>
      <c r="E214" s="111"/>
      <c r="F214" s="111"/>
      <c r="G214" s="111"/>
      <c r="H214" s="111"/>
      <c r="I214" s="113"/>
      <c r="J214" s="114"/>
      <c r="K214" s="115"/>
      <c r="L214" s="9">
        <f t="shared" si="33"/>
        <v>1</v>
      </c>
      <c r="M214" s="116">
        <f>K214-I214+IF(I214&gt;K214,1)-J214+(E214*base!E$4)+(D214*base!E$4)+(C214*base!E$4)+(F214*base!E$4)</f>
        <v>0.30555555555555552</v>
      </c>
      <c r="N214" s="117" t="str">
        <f>IF(M214&lt;=base!E$5,"","Faux")</f>
        <v/>
      </c>
      <c r="O214" s="118">
        <f>IF(SUM(M214-base!E$5)&lt;0,0,SUM(M214-base!E$5))</f>
        <v>0</v>
      </c>
      <c r="P214" s="119">
        <f t="shared" si="35"/>
        <v>0</v>
      </c>
      <c r="Q214" s="109" t="str">
        <f>IF(P214&lt;=base!E$3,"","Faux")</f>
        <v/>
      </c>
      <c r="R214" s="120">
        <f>IF(SUM(P214-base!E$3)&lt;0,0,SUM(P214-base!E$3))</f>
        <v>0</v>
      </c>
      <c r="S214" s="15"/>
      <c r="T214" s="15"/>
      <c r="U214" s="15"/>
      <c r="V214" s="4" t="str">
        <f>IF(travail!U214&lt;=base!E$8,"","Faux")</f>
        <v/>
      </c>
      <c r="W214" s="15"/>
      <c r="X214" s="4"/>
      <c r="AD214" s="12">
        <f>IF(SUM(MOD(K214-I214,1)-IF(K214&gt;I214,MAX(0,MIN(K214,base!E$14/24)-MAX(I214,7/24)),MAX(0,base!E$14/24-MAX(I214,7/24))+MAX(0,MIN(K214,base!E$14/24)-7/24)))&lt;0,0,SUM(MOD(K214-I214,1)-IF(K214&gt;I214,MAX(0,MIN(K214,base!E$14/24)-MAX(I214,7/24)),MAX(0,base!E$14/24-MAX(I214,7/24))+MAX(0,MIN(K214,base!E$14/24)-7/24))))</f>
        <v>0</v>
      </c>
      <c r="AE214" s="7"/>
      <c r="AF214" s="14">
        <f>M214*G214*1</f>
        <v>0</v>
      </c>
    </row>
    <row r="215" spans="1:32">
      <c r="A215" s="102" t="s">
        <v>7</v>
      </c>
      <c r="B215" s="110">
        <v>41486</v>
      </c>
      <c r="C215" s="111">
        <v>1</v>
      </c>
      <c r="D215" s="112"/>
      <c r="E215" s="111"/>
      <c r="F215" s="111"/>
      <c r="G215" s="111"/>
      <c r="H215" s="111"/>
      <c r="I215" s="113"/>
      <c r="J215" s="114"/>
      <c r="K215" s="115"/>
      <c r="L215" s="9">
        <f t="shared" si="33"/>
        <v>1</v>
      </c>
      <c r="M215" s="116">
        <f>K215-I215+IF(I215&gt;K215,1)-J215+(E215*base!E$4)+(D215*base!E$4)+(C215*base!E$4)+(F215*base!E$4)</f>
        <v>0.30555555555555552</v>
      </c>
      <c r="N215" s="117" t="str">
        <f>IF(M215&lt;=base!E$5,"","Faux")</f>
        <v/>
      </c>
      <c r="O215" s="118">
        <f>IF(SUM(M215-base!E$5)&lt;0,0,SUM(M215-base!E$5))</f>
        <v>0</v>
      </c>
      <c r="P215" s="119">
        <f t="shared" si="35"/>
        <v>0</v>
      </c>
      <c r="Q215" s="109" t="str">
        <f>IF(P215&lt;=base!E$3,"","Faux")</f>
        <v/>
      </c>
      <c r="R215" s="120">
        <f>IF(SUM(P215-base!E$3)&lt;0,0,SUM(P215-base!E$3))</f>
        <v>0</v>
      </c>
      <c r="S215" s="10">
        <f>L215*SUM(M214:M215)</f>
        <v>0.61111111111111105</v>
      </c>
      <c r="T215" s="10">
        <f t="shared" ref="T215:T217" si="38">IF(S215&gt;("36:00"*1),S215-("36:00"*1),0)-T214</f>
        <v>0</v>
      </c>
      <c r="U215" s="15"/>
      <c r="V215" s="4" t="str">
        <f>IF(travail!U215&lt;=base!E$8,"","Faux")</f>
        <v/>
      </c>
      <c r="W215" s="15"/>
      <c r="X215" s="4"/>
      <c r="AD215" s="12">
        <f>IF(SUM(MOD(K215-I215,1)-IF(K215&gt;I215,MAX(0,MIN(K215,base!E$14/24)-MAX(I215,7/24)),MAX(0,base!E$14/24-MAX(I215,7/24))+MAX(0,MIN(K215,base!E$14/24)-7/24)))&lt;0,0,SUM(MOD(K215-I215,1)-IF(K215&gt;I215,MAX(0,MIN(K215,base!E$14/24)-MAX(I215,7/24)),MAX(0,base!E$14/24-MAX(I215,7/24))+MAX(0,MIN(K215,base!E$14/24)-7/24))))</f>
        <v>0</v>
      </c>
      <c r="AE215" s="7"/>
      <c r="AF215" s="14">
        <f>M215*G215*1</f>
        <v>0</v>
      </c>
    </row>
    <row r="216" spans="1:32">
      <c r="A216" s="102" t="s">
        <v>8</v>
      </c>
      <c r="B216" s="110">
        <v>41487</v>
      </c>
      <c r="C216" s="111">
        <v>1</v>
      </c>
      <c r="D216" s="112"/>
      <c r="E216" s="111"/>
      <c r="F216" s="111"/>
      <c r="G216" s="111"/>
      <c r="H216" s="111"/>
      <c r="I216" s="113"/>
      <c r="J216" s="114"/>
      <c r="K216" s="115"/>
      <c r="L216" s="9">
        <f t="shared" si="33"/>
        <v>1</v>
      </c>
      <c r="M216" s="116">
        <f>K216-I216+IF(I216&gt;K216,1)-J216+(E216*base!E$4)+(D216*base!E$4)+(C216*base!E$4)+(F216*base!E$4)</f>
        <v>0.30555555555555552</v>
      </c>
      <c r="N216" s="117" t="str">
        <f>IF(M216&lt;=base!E$5,"","Faux")</f>
        <v/>
      </c>
      <c r="O216" s="118">
        <f>IF(SUM(M216-base!E$5)&lt;0,0,SUM(M216-base!E$5))</f>
        <v>0</v>
      </c>
      <c r="P216" s="119">
        <f t="shared" si="35"/>
        <v>0</v>
      </c>
      <c r="Q216" s="109" t="str">
        <f>IF(P216&lt;=base!E$3,"","Faux")</f>
        <v/>
      </c>
      <c r="R216" s="120">
        <f>IF(SUM(P216-base!E$3)&lt;0,0,SUM(P216-base!E$3))</f>
        <v>0</v>
      </c>
      <c r="S216" s="10">
        <f>L216*SUM(M214:M216)</f>
        <v>0.91666666666666652</v>
      </c>
      <c r="T216" s="10">
        <f t="shared" si="38"/>
        <v>0</v>
      </c>
      <c r="U216" s="15"/>
      <c r="V216" s="4" t="str">
        <f>IF(travail!U216&lt;=base!E$8,"","Faux")</f>
        <v/>
      </c>
      <c r="W216" s="15"/>
      <c r="X216" s="4"/>
      <c r="AD216" s="12">
        <f>IF(SUM(MOD(K216-I216,1)-IF(K216&gt;I216,MAX(0,MIN(K216,base!E$14/24)-MAX(I216,7/24)),MAX(0,base!E$14/24-MAX(I216,7/24))+MAX(0,MIN(K216,base!E$14/24)-7/24)))&lt;0,0,SUM(MOD(K216-I216,1)-IF(K216&gt;I216,MAX(0,MIN(K216,base!E$14/24)-MAX(I216,7/24)),MAX(0,base!E$14/24-MAX(I216,7/24))+MAX(0,MIN(K216,base!E$14/24)-7/24))))</f>
        <v>0</v>
      </c>
      <c r="AE216" s="7"/>
      <c r="AF216" s="14">
        <f>M216*G216*1</f>
        <v>0</v>
      </c>
    </row>
    <row r="217" spans="1:32">
      <c r="A217" s="102" t="s">
        <v>9</v>
      </c>
      <c r="B217" s="110">
        <v>41488</v>
      </c>
      <c r="C217" s="111">
        <v>1</v>
      </c>
      <c r="D217" s="112"/>
      <c r="E217" s="111"/>
      <c r="F217" s="111"/>
      <c r="G217" s="111"/>
      <c r="H217" s="111"/>
      <c r="I217" s="113"/>
      <c r="J217" s="114"/>
      <c r="K217" s="115"/>
      <c r="L217" s="9">
        <f t="shared" si="33"/>
        <v>1</v>
      </c>
      <c r="M217" s="116">
        <f>K217-I217+IF(I217&gt;K217,1)-J217+(E217*base!E$4)+(D217*base!E$4)+(C217*base!E$4)+(F217*base!E$4)</f>
        <v>0.30555555555555552</v>
      </c>
      <c r="N217" s="117" t="str">
        <f>IF(M217&lt;=base!E$5,"","Faux")</f>
        <v/>
      </c>
      <c r="O217" s="118">
        <f>IF(SUM(M217-base!E$5)&lt;0,0,SUM(M217-base!E$5))</f>
        <v>0</v>
      </c>
      <c r="P217" s="119">
        <f t="shared" si="35"/>
        <v>0</v>
      </c>
      <c r="Q217" s="109" t="str">
        <f>IF(P217&lt;=base!E$3,"","Faux")</f>
        <v/>
      </c>
      <c r="R217" s="120">
        <f>IF(SUM(P217-base!E$3)&lt;0,0,SUM(P217-base!E$3))</f>
        <v>0</v>
      </c>
      <c r="S217" s="10">
        <f>L217*SUM(M214:M217)</f>
        <v>1.2222222222222221</v>
      </c>
      <c r="T217" s="10">
        <f t="shared" si="38"/>
        <v>0</v>
      </c>
      <c r="U217" s="15"/>
      <c r="V217" s="4" t="str">
        <f>IF(travail!U217&lt;=base!E$8,"","Faux")</f>
        <v/>
      </c>
      <c r="W217" s="15"/>
      <c r="X217" s="4"/>
      <c r="AD217" s="12">
        <f>IF(SUM(MOD(K217-I217,1)-IF(K217&gt;I217,MAX(0,MIN(K217,base!E$14/24)-MAX(I217,7/24)),MAX(0,base!E$14/24-MAX(I217,7/24))+MAX(0,MIN(K217,base!E$14/24)-7/24)))&lt;0,0,SUM(MOD(K217-I217,1)-IF(K217&gt;I217,MAX(0,MIN(K217,base!E$14/24)-MAX(I217,7/24)),MAX(0,base!E$14/24-MAX(I217,7/24))+MAX(0,MIN(K217,base!E$14/24)-7/24))))</f>
        <v>0</v>
      </c>
      <c r="AE217" s="7"/>
      <c r="AF217" s="14">
        <f>M217*G217*1</f>
        <v>0</v>
      </c>
    </row>
    <row r="218" spans="1:32">
      <c r="A218" s="102" t="s">
        <v>3</v>
      </c>
      <c r="B218" s="110">
        <v>41489</v>
      </c>
      <c r="C218" s="111">
        <v>1</v>
      </c>
      <c r="D218" s="112"/>
      <c r="E218" s="111"/>
      <c r="F218" s="111"/>
      <c r="G218" s="111"/>
      <c r="H218" s="111"/>
      <c r="I218" s="113"/>
      <c r="J218" s="114"/>
      <c r="K218" s="115"/>
      <c r="L218" s="9">
        <f t="shared" si="33"/>
        <v>1</v>
      </c>
      <c r="M218" s="116">
        <f>K218-I218+IF(I218&gt;K218,1)-J218+(E218*base!E$4)+(D218*base!E$4)+(C218*base!E$4)+(F218*base!E$4)</f>
        <v>0.30555555555555552</v>
      </c>
      <c r="N218" s="117" t="str">
        <f>IF(M218&lt;=base!E$5,"","Faux")</f>
        <v/>
      </c>
      <c r="O218" s="118">
        <f>IF(SUM(M218-base!E$5)&lt;0,0,SUM(M218-base!E$5))</f>
        <v>0</v>
      </c>
      <c r="P218" s="119">
        <f t="shared" si="35"/>
        <v>0</v>
      </c>
      <c r="Q218" s="109" t="str">
        <f>IF(P218&lt;=base!E$3,"","Faux")</f>
        <v/>
      </c>
      <c r="R218" s="120">
        <f>IF(SUM(P218-base!E$3)&lt;0,0,SUM(P218-base!E$3))</f>
        <v>0</v>
      </c>
      <c r="S218" s="10">
        <f>L218*SUM(M214:M218)</f>
        <v>1.5277777777777777</v>
      </c>
      <c r="T218" s="10">
        <f>IF(S218&gt;("36:00"*1),S218-("36:00"*1),0)-T217</f>
        <v>2.7777777777777679E-2</v>
      </c>
      <c r="U218" s="15"/>
      <c r="V218" s="4" t="str">
        <f>IF(travail!U218&lt;=base!E$8,"","Faux")</f>
        <v/>
      </c>
      <c r="W218" s="15"/>
      <c r="X218" s="4"/>
      <c r="AD218" s="12">
        <f>IF(SUM(MOD(K218-I218,1)-IF(K218&gt;I218,MAX(0,MIN(K218,base!E$14/24)-MAX(I218,7/24)),MAX(0,base!E$14/24-MAX(I218,7/24))+MAX(0,MIN(K218,base!E$14/24)-7/24)))&lt;0,0,SUM(MOD(K218-I218,1)-IF(K218&gt;I218,MAX(0,MIN(K218,base!E$14/24)-MAX(I218,7/24)),MAX(0,base!E$14/24-MAX(I218,7/24))+MAX(0,MIN(K218,base!E$14/24)-7/24))))</f>
        <v>0</v>
      </c>
      <c r="AE218" s="7"/>
      <c r="AF218" s="14">
        <f>M218*G218*1</f>
        <v>0</v>
      </c>
    </row>
    <row r="219" spans="1:32">
      <c r="A219" s="102" t="s">
        <v>4</v>
      </c>
      <c r="B219" s="110">
        <v>41490</v>
      </c>
      <c r="C219" s="111"/>
      <c r="D219" s="112"/>
      <c r="E219" s="111"/>
      <c r="F219" s="111"/>
      <c r="G219" s="111"/>
      <c r="H219" s="111"/>
      <c r="I219" s="113"/>
      <c r="J219" s="114"/>
      <c r="K219" s="115"/>
      <c r="L219" s="9">
        <f t="shared" si="33"/>
        <v>0</v>
      </c>
      <c r="M219" s="116">
        <f>K219-I219+IF(I219&gt;K219,1)-J219+(E219*base!E$4)+(D219*base!E$4)+(C219*base!E$4)+(F219*base!E$4)</f>
        <v>0</v>
      </c>
      <c r="N219" s="117" t="str">
        <f>IF(M219&lt;=base!E$5,"","Faux")</f>
        <v/>
      </c>
      <c r="O219" s="118">
        <f>IF(SUM(M219-base!E$5)&lt;0,0,SUM(M219-base!E$5))</f>
        <v>0</v>
      </c>
      <c r="P219" s="119">
        <f t="shared" si="35"/>
        <v>0</v>
      </c>
      <c r="Q219" s="109" t="str">
        <f>IF(P219&lt;=base!E$3,"","Faux")</f>
        <v/>
      </c>
      <c r="R219" s="120">
        <f>IF(SUM(P219-base!E$3)&lt;0,0,SUM(P219-base!E$3))</f>
        <v>0</v>
      </c>
      <c r="S219" s="10">
        <f>L219*SUM(M214:M219)</f>
        <v>0</v>
      </c>
      <c r="T219" s="10">
        <f>IF(SUM(IF(S219&gt;("36:00"*1),S219-("36:00"*1),0)-T217-T218)&lt;0,0,SUM(IF(S219&gt;("36:00"*1),S219-("36:00"*1),0)-T217-T218))</f>
        <v>0</v>
      </c>
      <c r="U219" s="15"/>
      <c r="V219" s="4" t="str">
        <f>IF(travail!U219&lt;=base!E$8,"","Faux")</f>
        <v/>
      </c>
      <c r="W219" s="15"/>
      <c r="X219" s="4"/>
      <c r="AD219" s="12">
        <f>IF(SUM(MOD(K219-I219,1)-IF(K219&gt;I219,MAX(0,MIN(K219,base!E$14/24)-MAX(I219,7/24)),MAX(0,base!E$14/24-MAX(I219,7/24))+MAX(0,MIN(K219,base!E$14/24)-7/24)))&lt;0,0,SUM(MOD(K219-I219,1)-IF(K219&gt;I219,MAX(0,MIN(K219,base!E$14/24)-MAX(I219,7/24)),MAX(0,base!E$14/24-MAX(I219,7/24))+MAX(0,MIN(K219,base!E$14/24)-7/24))))</f>
        <v>0</v>
      </c>
      <c r="AE219" s="7"/>
      <c r="AF219" s="14"/>
    </row>
    <row r="220" spans="1:32">
      <c r="A220" s="102" t="s">
        <v>5</v>
      </c>
      <c r="B220" s="110">
        <v>41491</v>
      </c>
      <c r="C220" s="111"/>
      <c r="D220" s="112"/>
      <c r="E220" s="111"/>
      <c r="F220" s="111"/>
      <c r="G220" s="111"/>
      <c r="H220" s="111"/>
      <c r="I220" s="113"/>
      <c r="J220" s="114"/>
      <c r="K220" s="115"/>
      <c r="L220" s="9">
        <f t="shared" si="33"/>
        <v>0</v>
      </c>
      <c r="M220" s="116">
        <f>K220-I220+IF(I220&gt;K220,1)-J220+(E220*base!E$4)+(D220*base!E$4)+(C220*base!E$4)+(F220*base!E$4)</f>
        <v>0</v>
      </c>
      <c r="N220" s="117" t="str">
        <f>IF(M220&lt;=base!E$5,"","Faux")</f>
        <v/>
      </c>
      <c r="O220" s="118">
        <f>IF(SUM(M220-base!E$5)&lt;0,0,SUM(M220-base!E$5))</f>
        <v>0</v>
      </c>
      <c r="P220" s="119">
        <f t="shared" si="35"/>
        <v>0</v>
      </c>
      <c r="Q220" s="109" t="str">
        <f>IF(P220&lt;=base!E$3,"","Faux")</f>
        <v/>
      </c>
      <c r="R220" s="120">
        <f>IF(SUM(P220-base!E$3)&lt;0,0,SUM(P220-base!E$3))</f>
        <v>0</v>
      </c>
      <c r="S220" s="10">
        <f>L220*SUM(M214:M220)</f>
        <v>0</v>
      </c>
      <c r="T220" s="10">
        <f>IF(SUM(IF(S220&gt;("36:00"*1),S220-("36:00"*1),0)-T218-T219)&lt;0,0,SUM(IF(S220&gt;("36:00"*1),S220-("36:00"*1),0)-T218-T219))</f>
        <v>0</v>
      </c>
      <c r="U220" s="15">
        <f>SUM(M214:M220)</f>
        <v>1.5277777777777777</v>
      </c>
      <c r="V220" s="4" t="str">
        <f>IF(travail!U220&lt;=base!E$8,"","Faux")</f>
        <v/>
      </c>
      <c r="W220" s="11">
        <f>IF(SUM(U220-base!E$8)&lt;0,0,SUM(U220-base!E$8))</f>
        <v>0</v>
      </c>
      <c r="X220" s="15">
        <f>IF(base!E$7&lt;U220,U220-base!E$7,0)</f>
        <v>2.7777777777777679E-2</v>
      </c>
      <c r="AD220" s="12">
        <f>IF(SUM(MOD(K220-I220,1)-IF(K220&gt;I220,MAX(0,MIN(K220,base!E$14/24)-MAX(I220,7/24)),MAX(0,base!E$14/24-MAX(I220,7/24))+MAX(0,MIN(K220,base!E$14/24)-7/24)))&lt;0,0,SUM(MOD(K220-I220,1)-IF(K220&gt;I220,MAX(0,MIN(K220,base!E$14/24)-MAX(I220,7/24)),MAX(0,base!E$14/24-MAX(I220,7/24))+MAX(0,MIN(K220,base!E$14/24)-7/24))))</f>
        <v>0</v>
      </c>
      <c r="AE220" s="13">
        <f>M220</f>
        <v>0</v>
      </c>
      <c r="AF220" s="14"/>
    </row>
    <row r="221" spans="1:32">
      <c r="A221" s="102" t="s">
        <v>6</v>
      </c>
      <c r="B221" s="110">
        <v>41492</v>
      </c>
      <c r="C221" s="111">
        <v>1</v>
      </c>
      <c r="D221" s="112"/>
      <c r="E221" s="111"/>
      <c r="F221" s="111"/>
      <c r="G221" s="111"/>
      <c r="H221" s="111"/>
      <c r="I221" s="113"/>
      <c r="J221" s="114"/>
      <c r="K221" s="115"/>
      <c r="L221" s="9">
        <f t="shared" si="33"/>
        <v>1</v>
      </c>
      <c r="M221" s="116">
        <f>K221-I221+IF(I221&gt;K221,1)-J221+(E221*base!E$4)+(D221*base!E$4)+(C221*base!E$4)+(F221*base!E$4)</f>
        <v>0.30555555555555552</v>
      </c>
      <c r="N221" s="117" t="str">
        <f>IF(M221&lt;=base!E$5,"","Faux")</f>
        <v/>
      </c>
      <c r="O221" s="118">
        <f>IF(SUM(M221-base!E$5)&lt;0,0,SUM(M221-base!E$5))</f>
        <v>0</v>
      </c>
      <c r="P221" s="119">
        <f t="shared" si="35"/>
        <v>0</v>
      </c>
      <c r="Q221" s="109" t="str">
        <f>IF(P221&lt;=base!E$3,"","Faux")</f>
        <v/>
      </c>
      <c r="R221" s="120">
        <f>IF(SUM(P221-base!E$3)&lt;0,0,SUM(P221-base!E$3))</f>
        <v>0</v>
      </c>
      <c r="S221" s="15"/>
      <c r="T221" s="15"/>
      <c r="U221" s="15"/>
      <c r="V221" s="4" t="str">
        <f>IF(travail!U221&lt;=base!E$8,"","Faux")</f>
        <v/>
      </c>
      <c r="W221" s="15"/>
      <c r="X221" s="4"/>
      <c r="AD221" s="12">
        <f>IF(SUM(MOD(K221-I221,1)-IF(K221&gt;I221,MAX(0,MIN(K221,base!E$14/24)-MAX(I221,7/24)),MAX(0,base!E$14/24-MAX(I221,7/24))+MAX(0,MIN(K221,base!E$14/24)-7/24)))&lt;0,0,SUM(MOD(K221-I221,1)-IF(K221&gt;I221,MAX(0,MIN(K221,base!E$14/24)-MAX(I221,7/24)),MAX(0,base!E$14/24-MAX(I221,7/24))+MAX(0,MIN(K221,base!E$14/24)-7/24))))</f>
        <v>0</v>
      </c>
      <c r="AE221" s="7"/>
      <c r="AF221" s="14">
        <f>M221*G221*1</f>
        <v>0</v>
      </c>
    </row>
    <row r="222" spans="1:32">
      <c r="A222" s="102" t="s">
        <v>7</v>
      </c>
      <c r="B222" s="110">
        <v>41493</v>
      </c>
      <c r="C222" s="111">
        <v>1</v>
      </c>
      <c r="D222" s="112"/>
      <c r="E222" s="111"/>
      <c r="F222" s="111"/>
      <c r="G222" s="111"/>
      <c r="H222" s="111"/>
      <c r="I222" s="113"/>
      <c r="J222" s="114"/>
      <c r="K222" s="115"/>
      <c r="L222" s="9">
        <f t="shared" si="33"/>
        <v>1</v>
      </c>
      <c r="M222" s="116">
        <f>K222-I222+IF(I222&gt;K222,1)-J222+(E222*base!E$4)+(D222*base!E$4)+(C222*base!E$4)+(F222*base!E$4)</f>
        <v>0.30555555555555552</v>
      </c>
      <c r="N222" s="117" t="str">
        <f>IF(M222&lt;=base!E$5,"","Faux")</f>
        <v/>
      </c>
      <c r="O222" s="118">
        <f>IF(SUM(M222-base!E$5)&lt;0,0,SUM(M222-base!E$5))</f>
        <v>0</v>
      </c>
      <c r="P222" s="119">
        <f t="shared" si="35"/>
        <v>0</v>
      </c>
      <c r="Q222" s="109" t="str">
        <f>IF(P222&lt;=base!E$3,"","Faux")</f>
        <v/>
      </c>
      <c r="R222" s="120">
        <f>IF(SUM(P222-base!E$3)&lt;0,0,SUM(P222-base!E$3))</f>
        <v>0</v>
      </c>
      <c r="S222" s="10">
        <f>L222*SUM(M221:M222)</f>
        <v>0.61111111111111105</v>
      </c>
      <c r="T222" s="10">
        <f t="shared" ref="T222:T224" si="39">IF(S222&gt;("36:00"*1),S222-("36:00"*1),0)-T221</f>
        <v>0</v>
      </c>
      <c r="U222" s="15"/>
      <c r="V222" s="4" t="str">
        <f>IF(travail!U222&lt;=base!E$8,"","Faux")</f>
        <v/>
      </c>
      <c r="W222" s="15"/>
      <c r="X222" s="4"/>
      <c r="AD222" s="12">
        <f>IF(SUM(MOD(K222-I222,1)-IF(K222&gt;I222,MAX(0,MIN(K222,base!E$14/24)-MAX(I222,7/24)),MAX(0,base!E$14/24-MAX(I222,7/24))+MAX(0,MIN(K222,base!E$14/24)-7/24)))&lt;0,0,SUM(MOD(K222-I222,1)-IF(K222&gt;I222,MAX(0,MIN(K222,base!E$14/24)-MAX(I222,7/24)),MAX(0,base!E$14/24-MAX(I222,7/24))+MAX(0,MIN(K222,base!E$14/24)-7/24))))</f>
        <v>0</v>
      </c>
      <c r="AE222" s="7"/>
      <c r="AF222" s="14">
        <f>M222*G222*1</f>
        <v>0</v>
      </c>
    </row>
    <row r="223" spans="1:32">
      <c r="A223" s="102" t="s">
        <v>8</v>
      </c>
      <c r="B223" s="110">
        <v>41494</v>
      </c>
      <c r="C223" s="111">
        <v>1</v>
      </c>
      <c r="D223" s="112"/>
      <c r="E223" s="111"/>
      <c r="F223" s="111"/>
      <c r="G223" s="111"/>
      <c r="H223" s="111"/>
      <c r="I223" s="113"/>
      <c r="J223" s="114"/>
      <c r="K223" s="115"/>
      <c r="L223" s="9">
        <f t="shared" si="33"/>
        <v>1</v>
      </c>
      <c r="M223" s="116">
        <f>K223-I223+IF(I223&gt;K223,1)-J223+(E223*base!E$4)+(D223*base!E$4)+(C223*base!E$4)+(F223*base!E$4)</f>
        <v>0.30555555555555552</v>
      </c>
      <c r="N223" s="117" t="str">
        <f>IF(M223&lt;=base!E$5,"","Faux")</f>
        <v/>
      </c>
      <c r="O223" s="118">
        <f>IF(SUM(M223-base!E$5)&lt;0,0,SUM(M223-base!E$5))</f>
        <v>0</v>
      </c>
      <c r="P223" s="119">
        <f t="shared" si="35"/>
        <v>0</v>
      </c>
      <c r="Q223" s="109" t="str">
        <f>IF(P223&lt;=base!E$3,"","Faux")</f>
        <v/>
      </c>
      <c r="R223" s="120">
        <f>IF(SUM(P223-base!E$3)&lt;0,0,SUM(P223-base!E$3))</f>
        <v>0</v>
      </c>
      <c r="S223" s="10">
        <f>L223*SUM(M221:M223)</f>
        <v>0.91666666666666652</v>
      </c>
      <c r="T223" s="10">
        <f t="shared" si="39"/>
        <v>0</v>
      </c>
      <c r="U223" s="15"/>
      <c r="V223" s="4" t="str">
        <f>IF(travail!U223&lt;=base!E$8,"","Faux")</f>
        <v/>
      </c>
      <c r="W223" s="15"/>
      <c r="X223" s="4"/>
      <c r="AD223" s="12">
        <f>IF(SUM(MOD(K223-I223,1)-IF(K223&gt;I223,MAX(0,MIN(K223,base!E$14/24)-MAX(I223,7/24)),MAX(0,base!E$14/24-MAX(I223,7/24))+MAX(0,MIN(K223,base!E$14/24)-7/24)))&lt;0,0,SUM(MOD(K223-I223,1)-IF(K223&gt;I223,MAX(0,MIN(K223,base!E$14/24)-MAX(I223,7/24)),MAX(0,base!E$14/24-MAX(I223,7/24))+MAX(0,MIN(K223,base!E$14/24)-7/24))))</f>
        <v>0</v>
      </c>
      <c r="AE223" s="7"/>
      <c r="AF223" s="14">
        <f>M223*G223*1</f>
        <v>0</v>
      </c>
    </row>
    <row r="224" spans="1:32">
      <c r="A224" s="102" t="s">
        <v>9</v>
      </c>
      <c r="B224" s="110">
        <v>41495</v>
      </c>
      <c r="C224" s="111">
        <v>1</v>
      </c>
      <c r="D224" s="112"/>
      <c r="E224" s="111"/>
      <c r="F224" s="111"/>
      <c r="G224" s="111"/>
      <c r="H224" s="111"/>
      <c r="I224" s="113"/>
      <c r="J224" s="114"/>
      <c r="K224" s="115"/>
      <c r="L224" s="9">
        <f t="shared" si="33"/>
        <v>1</v>
      </c>
      <c r="M224" s="116">
        <f>K224-I224+IF(I224&gt;K224,1)-J224+(E224*base!E$4)+(D224*base!E$4)+(C224*base!E$4)+(F224*base!E$4)</f>
        <v>0.30555555555555552</v>
      </c>
      <c r="N224" s="117" t="str">
        <f>IF(M224&lt;=base!E$5,"","Faux")</f>
        <v/>
      </c>
      <c r="O224" s="118">
        <f>IF(SUM(M224-base!E$5)&lt;0,0,SUM(M224-base!E$5))</f>
        <v>0</v>
      </c>
      <c r="P224" s="119">
        <f t="shared" si="35"/>
        <v>0</v>
      </c>
      <c r="Q224" s="109" t="str">
        <f>IF(P224&lt;=base!E$3,"","Faux")</f>
        <v/>
      </c>
      <c r="R224" s="120">
        <f>IF(SUM(P224-base!E$3)&lt;0,0,SUM(P224-base!E$3))</f>
        <v>0</v>
      </c>
      <c r="S224" s="10">
        <f>L224*SUM(M221:M224)</f>
        <v>1.2222222222222221</v>
      </c>
      <c r="T224" s="10">
        <f t="shared" si="39"/>
        <v>0</v>
      </c>
      <c r="U224" s="15"/>
      <c r="V224" s="4" t="str">
        <f>IF(travail!U224&lt;=base!E$8,"","Faux")</f>
        <v/>
      </c>
      <c r="W224" s="15"/>
      <c r="X224" s="4"/>
      <c r="AD224" s="12">
        <f>IF(SUM(MOD(K224-I224,1)-IF(K224&gt;I224,MAX(0,MIN(K224,base!E$14/24)-MAX(I224,7/24)),MAX(0,base!E$14/24-MAX(I224,7/24))+MAX(0,MIN(K224,base!E$14/24)-7/24)))&lt;0,0,SUM(MOD(K224-I224,1)-IF(K224&gt;I224,MAX(0,MIN(K224,base!E$14/24)-MAX(I224,7/24)),MAX(0,base!E$14/24-MAX(I224,7/24))+MAX(0,MIN(K224,base!E$14/24)-7/24))))</f>
        <v>0</v>
      </c>
      <c r="AE224" s="7"/>
      <c r="AF224" s="14">
        <f>M224*G224*1</f>
        <v>0</v>
      </c>
    </row>
    <row r="225" spans="1:32">
      <c r="A225" s="102" t="s">
        <v>3</v>
      </c>
      <c r="B225" s="110">
        <v>41496</v>
      </c>
      <c r="C225" s="111">
        <v>1</v>
      </c>
      <c r="D225" s="112"/>
      <c r="E225" s="111"/>
      <c r="F225" s="111"/>
      <c r="G225" s="111"/>
      <c r="H225" s="111"/>
      <c r="I225" s="113"/>
      <c r="J225" s="114"/>
      <c r="K225" s="115"/>
      <c r="L225" s="9">
        <f t="shared" si="33"/>
        <v>1</v>
      </c>
      <c r="M225" s="116">
        <f>K225-I225+IF(I225&gt;K225,1)-J225+(E225*base!E$4)+(D225*base!E$4)+(C225*base!E$4)+(F225*base!E$4)</f>
        <v>0.30555555555555552</v>
      </c>
      <c r="N225" s="117" t="str">
        <f>IF(M225&lt;=base!E$5,"","Faux")</f>
        <v/>
      </c>
      <c r="O225" s="118">
        <f>IF(SUM(M225-base!E$5)&lt;0,0,SUM(M225-base!E$5))</f>
        <v>0</v>
      </c>
      <c r="P225" s="119">
        <f t="shared" si="35"/>
        <v>0</v>
      </c>
      <c r="Q225" s="109" t="str">
        <f>IF(P225&lt;=base!E$3,"","Faux")</f>
        <v/>
      </c>
      <c r="R225" s="120">
        <f>IF(SUM(P225-base!E$3)&lt;0,0,SUM(P225-base!E$3))</f>
        <v>0</v>
      </c>
      <c r="S225" s="10">
        <f>L225*SUM(M221:M225)</f>
        <v>1.5277777777777777</v>
      </c>
      <c r="T225" s="10">
        <f>IF(S225&gt;("36:00"*1),S225-("36:00"*1),0)-T224</f>
        <v>2.7777777777777679E-2</v>
      </c>
      <c r="U225" s="15"/>
      <c r="V225" s="4" t="str">
        <f>IF(travail!U225&lt;=base!E$8,"","Faux")</f>
        <v/>
      </c>
      <c r="W225" s="15"/>
      <c r="X225" s="4"/>
      <c r="AD225" s="12">
        <f>IF(SUM(MOD(K225-I225,1)-IF(K225&gt;I225,MAX(0,MIN(K225,base!E$14/24)-MAX(I225,7/24)),MAX(0,base!E$14/24-MAX(I225,7/24))+MAX(0,MIN(K225,base!E$14/24)-7/24)))&lt;0,0,SUM(MOD(K225-I225,1)-IF(K225&gt;I225,MAX(0,MIN(K225,base!E$14/24)-MAX(I225,7/24)),MAX(0,base!E$14/24-MAX(I225,7/24))+MAX(0,MIN(K225,base!E$14/24)-7/24))))</f>
        <v>0</v>
      </c>
      <c r="AE225" s="7"/>
      <c r="AF225" s="14">
        <f>M225*G225*1</f>
        <v>0</v>
      </c>
    </row>
    <row r="226" spans="1:32">
      <c r="A226" s="102" t="s">
        <v>4</v>
      </c>
      <c r="B226" s="110">
        <v>41497</v>
      </c>
      <c r="C226" s="111"/>
      <c r="D226" s="112"/>
      <c r="E226" s="111"/>
      <c r="F226" s="111"/>
      <c r="G226" s="111"/>
      <c r="H226" s="111"/>
      <c r="I226" s="113"/>
      <c r="J226" s="114"/>
      <c r="K226" s="115"/>
      <c r="L226" s="9">
        <f t="shared" si="33"/>
        <v>0</v>
      </c>
      <c r="M226" s="116">
        <f>K226-I226+IF(I226&gt;K226,1)-J226+(E226*base!E$4)+(D226*base!E$4)+(C226*base!E$4)+(F226*base!E$4)</f>
        <v>0</v>
      </c>
      <c r="N226" s="117" t="str">
        <f>IF(M226&lt;=base!E$5,"","Faux")</f>
        <v/>
      </c>
      <c r="O226" s="118">
        <f>IF(SUM(M226-base!E$5)&lt;0,0,SUM(M226-base!E$5))</f>
        <v>0</v>
      </c>
      <c r="P226" s="119">
        <f t="shared" si="35"/>
        <v>0</v>
      </c>
      <c r="Q226" s="109" t="str">
        <f>IF(P226&lt;=base!E$3,"","Faux")</f>
        <v/>
      </c>
      <c r="R226" s="120">
        <f>IF(SUM(P226-base!E$3)&lt;0,0,SUM(P226-base!E$3))</f>
        <v>0</v>
      </c>
      <c r="S226" s="10">
        <f>L226*SUM(M221:M226)</f>
        <v>0</v>
      </c>
      <c r="T226" s="10">
        <f>IF(SUM(IF(S226&gt;("36:00"*1),S226-("36:00"*1),0)-T224-T225)&lt;0,0,SUM(IF(S226&gt;("36:00"*1),S226-("36:00"*1),0)-T224-T225))</f>
        <v>0</v>
      </c>
      <c r="U226" s="15"/>
      <c r="V226" s="4" t="str">
        <f>IF(travail!U226&lt;=base!E$8,"","Faux")</f>
        <v/>
      </c>
      <c r="W226" s="15"/>
      <c r="X226" s="4"/>
      <c r="AD226" s="12">
        <f>IF(SUM(MOD(K226-I226,1)-IF(K226&gt;I226,MAX(0,MIN(K226,base!E$14/24)-MAX(I226,7/24)),MAX(0,base!E$14/24-MAX(I226,7/24))+MAX(0,MIN(K226,base!E$14/24)-7/24)))&lt;0,0,SUM(MOD(K226-I226,1)-IF(K226&gt;I226,MAX(0,MIN(K226,base!E$14/24)-MAX(I226,7/24)),MAX(0,base!E$14/24-MAX(I226,7/24))+MAX(0,MIN(K226,base!E$14/24)-7/24))))</f>
        <v>0</v>
      </c>
      <c r="AE226" s="7"/>
      <c r="AF226" s="14"/>
    </row>
    <row r="227" spans="1:32">
      <c r="A227" s="102" t="s">
        <v>5</v>
      </c>
      <c r="B227" s="110">
        <v>41498</v>
      </c>
      <c r="C227" s="111"/>
      <c r="D227" s="112"/>
      <c r="E227" s="111"/>
      <c r="F227" s="111"/>
      <c r="G227" s="111"/>
      <c r="H227" s="111"/>
      <c r="I227" s="113"/>
      <c r="J227" s="114"/>
      <c r="K227" s="115"/>
      <c r="L227" s="9">
        <f t="shared" si="33"/>
        <v>0</v>
      </c>
      <c r="M227" s="116">
        <f>K227-I227+IF(I227&gt;K227,1)-J227+(E227*base!E$4)+(D227*base!E$4)+(C227*base!E$4)+(F227*base!E$4)</f>
        <v>0</v>
      </c>
      <c r="N227" s="117" t="str">
        <f>IF(M227&lt;=base!E$5,"","Faux")</f>
        <v/>
      </c>
      <c r="O227" s="118">
        <f>IF(SUM(M227-base!E$5)&lt;0,0,SUM(M227-base!E$5))</f>
        <v>0</v>
      </c>
      <c r="P227" s="119">
        <f t="shared" si="35"/>
        <v>0</v>
      </c>
      <c r="Q227" s="109" t="str">
        <f>IF(P227&lt;=base!E$3,"","Faux")</f>
        <v/>
      </c>
      <c r="R227" s="120">
        <f>IF(SUM(P227-base!E$3)&lt;0,0,SUM(P227-base!E$3))</f>
        <v>0</v>
      </c>
      <c r="S227" s="10">
        <f>L227*SUM(M221:M227)</f>
        <v>0</v>
      </c>
      <c r="T227" s="10">
        <f>IF(SUM(IF(S227&gt;("36:00"*1),S227-("36:00"*1),0)-T225-T226)&lt;0,0,SUM(IF(S227&gt;("36:00"*1),S227-("36:00"*1),0)-T225-T226))</f>
        <v>0</v>
      </c>
      <c r="U227" s="15">
        <f>SUM(M221:M227)</f>
        <v>1.5277777777777777</v>
      </c>
      <c r="V227" s="4" t="str">
        <f>IF(travail!U227&lt;=base!E$8,"","Faux")</f>
        <v/>
      </c>
      <c r="W227" s="11">
        <f>IF(SUM(U227-base!E$8)&lt;0,0,SUM(U227-base!E$8))</f>
        <v>0</v>
      </c>
      <c r="X227" s="15">
        <f>IF(base!E$7&lt;U227,U227-base!E$7,0)</f>
        <v>2.7777777777777679E-2</v>
      </c>
      <c r="AD227" s="12">
        <f>IF(SUM(MOD(K227-I227,1)-IF(K227&gt;I227,MAX(0,MIN(K227,base!E$14/24)-MAX(I227,7/24)),MAX(0,base!E$14/24-MAX(I227,7/24))+MAX(0,MIN(K227,base!E$14/24)-7/24)))&lt;0,0,SUM(MOD(K227-I227,1)-IF(K227&gt;I227,MAX(0,MIN(K227,base!E$14/24)-MAX(I227,7/24)),MAX(0,base!E$14/24-MAX(I227,7/24))+MAX(0,MIN(K227,base!E$14/24)-7/24))))</f>
        <v>0</v>
      </c>
      <c r="AE227" s="13">
        <f>M227</f>
        <v>0</v>
      </c>
      <c r="AF227" s="14"/>
    </row>
    <row r="228" spans="1:32">
      <c r="A228" s="102" t="s">
        <v>6</v>
      </c>
      <c r="B228" s="110">
        <v>41499</v>
      </c>
      <c r="C228" s="111">
        <v>1</v>
      </c>
      <c r="D228" s="112"/>
      <c r="E228" s="111"/>
      <c r="F228" s="111"/>
      <c r="G228" s="111"/>
      <c r="H228" s="111"/>
      <c r="I228" s="113"/>
      <c r="J228" s="114"/>
      <c r="K228" s="115"/>
      <c r="L228" s="9">
        <f t="shared" si="33"/>
        <v>1</v>
      </c>
      <c r="M228" s="116">
        <f>K228-I228+IF(I228&gt;K228,1)-J228+(E228*base!E$4)+(D228*base!E$4)+(C228*base!E$4)+(F228*base!E$4)</f>
        <v>0.30555555555555552</v>
      </c>
      <c r="N228" s="117" t="str">
        <f>IF(M228&lt;=base!E$5,"","Faux")</f>
        <v/>
      </c>
      <c r="O228" s="118">
        <f>IF(SUM(M228-base!E$5)&lt;0,0,SUM(M228-base!E$5))</f>
        <v>0</v>
      </c>
      <c r="P228" s="119">
        <f t="shared" si="35"/>
        <v>0</v>
      </c>
      <c r="Q228" s="109" t="str">
        <f>IF(P228&lt;=base!E$3,"","Faux")</f>
        <v/>
      </c>
      <c r="R228" s="120">
        <f>IF(SUM(P228-base!E$3)&lt;0,0,SUM(P228-base!E$3))</f>
        <v>0</v>
      </c>
      <c r="S228" s="15"/>
      <c r="T228" s="15"/>
      <c r="U228" s="15"/>
      <c r="V228" s="4" t="str">
        <f>IF(travail!U228&lt;=base!E$8,"","Faux")</f>
        <v/>
      </c>
      <c r="W228" s="15"/>
      <c r="X228" s="4"/>
      <c r="AD228" s="12">
        <f>IF(SUM(MOD(K228-I228,1)-IF(K228&gt;I228,MAX(0,MIN(K228,base!E$14/24)-MAX(I228,7/24)),MAX(0,base!E$14/24-MAX(I228,7/24))+MAX(0,MIN(K228,base!E$14/24)-7/24)))&lt;0,0,SUM(MOD(K228-I228,1)-IF(K228&gt;I228,MAX(0,MIN(K228,base!E$14/24)-MAX(I228,7/24)),MAX(0,base!E$14/24-MAX(I228,7/24))+MAX(0,MIN(K228,base!E$14/24)-7/24))))</f>
        <v>0</v>
      </c>
      <c r="AE228" s="7"/>
      <c r="AF228" s="14">
        <f>M228*G228*1</f>
        <v>0</v>
      </c>
    </row>
    <row r="229" spans="1:32">
      <c r="A229" s="102" t="s">
        <v>7</v>
      </c>
      <c r="B229" s="110">
        <v>41500</v>
      </c>
      <c r="C229" s="111"/>
      <c r="D229" s="112"/>
      <c r="E229" s="111"/>
      <c r="F229" s="111">
        <v>1</v>
      </c>
      <c r="G229" s="111"/>
      <c r="H229" s="111"/>
      <c r="I229" s="113"/>
      <c r="J229" s="114"/>
      <c r="K229" s="115"/>
      <c r="L229" s="9">
        <f t="shared" si="33"/>
        <v>1</v>
      </c>
      <c r="M229" s="116">
        <f>K229-I229+IF(I229&gt;K229,1)-J229+(E229*base!E$4)+(D229*base!E$4)+(C229*base!E$4)+(F229*base!E$4)</f>
        <v>0.30555555555555552</v>
      </c>
      <c r="N229" s="117" t="str">
        <f>IF(M229&lt;=base!E$5,"","Faux")</f>
        <v/>
      </c>
      <c r="O229" s="118">
        <f>IF(SUM(M229-base!E$5)&lt;0,0,SUM(M229-base!E$5))</f>
        <v>0</v>
      </c>
      <c r="P229" s="119">
        <f t="shared" si="35"/>
        <v>0</v>
      </c>
      <c r="Q229" s="109" t="str">
        <f>IF(P229&lt;=base!E$3,"","Faux")</f>
        <v/>
      </c>
      <c r="R229" s="120">
        <f>IF(SUM(P229-base!E$3)&lt;0,0,SUM(P229-base!E$3))</f>
        <v>0</v>
      </c>
      <c r="S229" s="10">
        <f>L229*SUM(M228:M229)</f>
        <v>0.61111111111111105</v>
      </c>
      <c r="T229" s="10">
        <f t="shared" ref="T229:T231" si="40">IF(S229&gt;("36:00"*1),S229-("36:00"*1),0)-T228</f>
        <v>0</v>
      </c>
      <c r="U229" s="15"/>
      <c r="V229" s="4" t="str">
        <f>IF(travail!U229&lt;=base!E$8,"","Faux")</f>
        <v/>
      </c>
      <c r="W229" s="15"/>
      <c r="X229" s="4"/>
      <c r="AD229" s="12">
        <f>IF(SUM(MOD(K229-I229,1)-IF(K229&gt;I229,MAX(0,MIN(K229,base!E$14/24)-MAX(I229,7/24)),MAX(0,base!E$14/24-MAX(I229,7/24))+MAX(0,MIN(K229,base!E$14/24)-7/24)))&lt;0,0,SUM(MOD(K229-I229,1)-IF(K229&gt;I229,MAX(0,MIN(K229,base!E$14/24)-MAX(I229,7/24)),MAX(0,base!E$14/24-MAX(I229,7/24))+MAX(0,MIN(K229,base!E$14/24)-7/24))))</f>
        <v>0</v>
      </c>
      <c r="AE229" s="7"/>
      <c r="AF229" s="14">
        <f>M229*G229*1</f>
        <v>0</v>
      </c>
    </row>
    <row r="230" spans="1:32">
      <c r="A230" s="102" t="s">
        <v>8</v>
      </c>
      <c r="B230" s="110">
        <v>41501</v>
      </c>
      <c r="C230" s="111">
        <v>1</v>
      </c>
      <c r="D230" s="112"/>
      <c r="E230" s="111"/>
      <c r="F230" s="111"/>
      <c r="G230" s="111"/>
      <c r="H230" s="111"/>
      <c r="I230" s="113"/>
      <c r="J230" s="114"/>
      <c r="K230" s="115"/>
      <c r="L230" s="9">
        <f t="shared" si="33"/>
        <v>1</v>
      </c>
      <c r="M230" s="116">
        <f>K230-I230+IF(I230&gt;K230,1)-J230+(E230*base!E$4)+(D230*base!E$4)+(C230*base!E$4)+(F230*base!E$4)</f>
        <v>0.30555555555555552</v>
      </c>
      <c r="N230" s="117" t="str">
        <f>IF(M230&lt;=base!E$5,"","Faux")</f>
        <v/>
      </c>
      <c r="O230" s="118">
        <f>IF(SUM(M230-base!E$5)&lt;0,0,SUM(M230-base!E$5))</f>
        <v>0</v>
      </c>
      <c r="P230" s="119">
        <f t="shared" si="35"/>
        <v>0</v>
      </c>
      <c r="Q230" s="109" t="str">
        <f>IF(P230&lt;=base!E$3,"","Faux")</f>
        <v/>
      </c>
      <c r="R230" s="120">
        <f>IF(SUM(P230-base!E$3)&lt;0,0,SUM(P230-base!E$3))</f>
        <v>0</v>
      </c>
      <c r="S230" s="10">
        <f>L230*SUM(M228:M230)</f>
        <v>0.91666666666666652</v>
      </c>
      <c r="T230" s="10">
        <f t="shared" si="40"/>
        <v>0</v>
      </c>
      <c r="U230" s="15"/>
      <c r="V230" s="4" t="str">
        <f>IF(travail!U230&lt;=base!E$8,"","Faux")</f>
        <v/>
      </c>
      <c r="W230" s="15"/>
      <c r="X230" s="4"/>
      <c r="AD230" s="12">
        <f>IF(SUM(MOD(K230-I230,1)-IF(K230&gt;I230,MAX(0,MIN(K230,base!E$14/24)-MAX(I230,7/24)),MAX(0,base!E$14/24-MAX(I230,7/24))+MAX(0,MIN(K230,base!E$14/24)-7/24)))&lt;0,0,SUM(MOD(K230-I230,1)-IF(K230&gt;I230,MAX(0,MIN(K230,base!E$14/24)-MAX(I230,7/24)),MAX(0,base!E$14/24-MAX(I230,7/24))+MAX(0,MIN(K230,base!E$14/24)-7/24))))</f>
        <v>0</v>
      </c>
      <c r="AE230" s="7"/>
      <c r="AF230" s="14">
        <f>M230*G230*1</f>
        <v>0</v>
      </c>
    </row>
    <row r="231" spans="1:32">
      <c r="A231" s="102" t="s">
        <v>9</v>
      </c>
      <c r="B231" s="110">
        <v>41502</v>
      </c>
      <c r="C231" s="111">
        <v>1</v>
      </c>
      <c r="D231" s="112"/>
      <c r="E231" s="111"/>
      <c r="F231" s="111"/>
      <c r="G231" s="111"/>
      <c r="H231" s="111"/>
      <c r="I231" s="113"/>
      <c r="J231" s="114"/>
      <c r="K231" s="115"/>
      <c r="L231" s="9">
        <f t="shared" si="33"/>
        <v>1</v>
      </c>
      <c r="M231" s="116">
        <f>K231-I231+IF(I231&gt;K231,1)-J231+(E231*base!E$4)+(D231*base!E$4)+(C231*base!E$4)+(F231*base!E$4)</f>
        <v>0.30555555555555552</v>
      </c>
      <c r="N231" s="117" t="str">
        <f>IF(M231&lt;=base!E$5,"","Faux")</f>
        <v/>
      </c>
      <c r="O231" s="118">
        <f>IF(SUM(M231-base!E$5)&lt;0,0,SUM(M231-base!E$5))</f>
        <v>0</v>
      </c>
      <c r="P231" s="119">
        <f t="shared" si="35"/>
        <v>0</v>
      </c>
      <c r="Q231" s="109" t="str">
        <f>IF(P231&lt;=base!E$3,"","Faux")</f>
        <v/>
      </c>
      <c r="R231" s="120">
        <f>IF(SUM(P231-base!E$3)&lt;0,0,SUM(P231-base!E$3))</f>
        <v>0</v>
      </c>
      <c r="S231" s="10">
        <f>L231*SUM(M228:M231)</f>
        <v>1.2222222222222221</v>
      </c>
      <c r="T231" s="10">
        <f t="shared" si="40"/>
        <v>0</v>
      </c>
      <c r="U231" s="15"/>
      <c r="V231" s="4" t="str">
        <f>IF(travail!U231&lt;=base!E$8,"","Faux")</f>
        <v/>
      </c>
      <c r="W231" s="15"/>
      <c r="X231" s="4"/>
      <c r="AD231" s="12">
        <f>IF(SUM(MOD(K231-I231,1)-IF(K231&gt;I231,MAX(0,MIN(K231,base!E$14/24)-MAX(I231,7/24)),MAX(0,base!E$14/24-MAX(I231,7/24))+MAX(0,MIN(K231,base!E$14/24)-7/24)))&lt;0,0,SUM(MOD(K231-I231,1)-IF(K231&gt;I231,MAX(0,MIN(K231,base!E$14/24)-MAX(I231,7/24)),MAX(0,base!E$14/24-MAX(I231,7/24))+MAX(0,MIN(K231,base!E$14/24)-7/24))))</f>
        <v>0</v>
      </c>
      <c r="AE231" s="7"/>
      <c r="AF231" s="14">
        <f>M231*G231*1</f>
        <v>0</v>
      </c>
    </row>
    <row r="232" spans="1:32">
      <c r="A232" s="102" t="s">
        <v>3</v>
      </c>
      <c r="B232" s="110">
        <v>41503</v>
      </c>
      <c r="C232" s="111">
        <v>1</v>
      </c>
      <c r="D232" s="112"/>
      <c r="E232" s="111"/>
      <c r="F232" s="111"/>
      <c r="G232" s="111"/>
      <c r="H232" s="111"/>
      <c r="I232" s="113"/>
      <c r="J232" s="114"/>
      <c r="K232" s="115"/>
      <c r="L232" s="9">
        <f t="shared" si="33"/>
        <v>1</v>
      </c>
      <c r="M232" s="116">
        <f>K232-I232+IF(I232&gt;K232,1)-J232+(E232*base!E$4)+(D232*base!E$4)+(C232*base!E$4)+(F232*base!E$4)</f>
        <v>0.30555555555555552</v>
      </c>
      <c r="N232" s="117" t="str">
        <f>IF(M232&lt;=base!E$5,"","Faux")</f>
        <v/>
      </c>
      <c r="O232" s="118">
        <f>IF(SUM(M232-base!E$5)&lt;0,0,SUM(M232-base!E$5))</f>
        <v>0</v>
      </c>
      <c r="P232" s="119">
        <f t="shared" si="35"/>
        <v>0</v>
      </c>
      <c r="Q232" s="109" t="str">
        <f>IF(P232&lt;=base!E$3,"","Faux")</f>
        <v/>
      </c>
      <c r="R232" s="120">
        <f>IF(SUM(P232-base!E$3)&lt;0,0,SUM(P232-base!E$3))</f>
        <v>0</v>
      </c>
      <c r="S232" s="10">
        <f>L232*SUM(M228:M232)</f>
        <v>1.5277777777777777</v>
      </c>
      <c r="T232" s="10">
        <f>IF(S232&gt;("36:00"*1),S232-("36:00"*1),0)-T231</f>
        <v>2.7777777777777679E-2</v>
      </c>
      <c r="U232" s="15"/>
      <c r="V232" s="4" t="str">
        <f>IF(travail!U232&lt;=base!E$8,"","Faux")</f>
        <v/>
      </c>
      <c r="W232" s="15"/>
      <c r="X232" s="4"/>
      <c r="AD232" s="12">
        <f>IF(SUM(MOD(K232-I232,1)-IF(K232&gt;I232,MAX(0,MIN(K232,base!E$14/24)-MAX(I232,7/24)),MAX(0,base!E$14/24-MAX(I232,7/24))+MAX(0,MIN(K232,base!E$14/24)-7/24)))&lt;0,0,SUM(MOD(K232-I232,1)-IF(K232&gt;I232,MAX(0,MIN(K232,base!E$14/24)-MAX(I232,7/24)),MAX(0,base!E$14/24-MAX(I232,7/24))+MAX(0,MIN(K232,base!E$14/24)-7/24))))</f>
        <v>0</v>
      </c>
      <c r="AE232" s="7"/>
      <c r="AF232" s="14">
        <f>M232*G232*1</f>
        <v>0</v>
      </c>
    </row>
    <row r="233" spans="1:32">
      <c r="A233" s="102" t="s">
        <v>4</v>
      </c>
      <c r="B233" s="110">
        <v>41504</v>
      </c>
      <c r="C233" s="111"/>
      <c r="D233" s="112"/>
      <c r="E233" s="111"/>
      <c r="F233" s="111"/>
      <c r="G233" s="111"/>
      <c r="H233" s="111"/>
      <c r="I233" s="113"/>
      <c r="J233" s="114"/>
      <c r="K233" s="115"/>
      <c r="L233" s="9">
        <f t="shared" si="33"/>
        <v>0</v>
      </c>
      <c r="M233" s="116">
        <f>K233-I233+IF(I233&gt;K233,1)-J233+(E233*base!E$4)+(D233*base!E$4)+(C233*base!E$4)+(F233*base!E$4)</f>
        <v>0</v>
      </c>
      <c r="N233" s="117" t="str">
        <f>IF(M233&lt;=base!E$5,"","Faux")</f>
        <v/>
      </c>
      <c r="O233" s="118">
        <f>IF(SUM(M233-base!E$5)&lt;0,0,SUM(M233-base!E$5))</f>
        <v>0</v>
      </c>
      <c r="P233" s="119">
        <f t="shared" si="35"/>
        <v>0</v>
      </c>
      <c r="Q233" s="109" t="str">
        <f>IF(P233&lt;=base!E$3,"","Faux")</f>
        <v/>
      </c>
      <c r="R233" s="120">
        <f>IF(SUM(P233-base!E$3)&lt;0,0,SUM(P233-base!E$3))</f>
        <v>0</v>
      </c>
      <c r="S233" s="10">
        <f>L233*SUM(M228:M233)</f>
        <v>0</v>
      </c>
      <c r="T233" s="10">
        <f>IF(SUM(IF(S233&gt;("36:00"*1),S233-("36:00"*1),0)-T231-T232)&lt;0,0,SUM(IF(S233&gt;("36:00"*1),S233-("36:00"*1),0)-T231-T232))</f>
        <v>0</v>
      </c>
      <c r="U233" s="15"/>
      <c r="V233" s="4" t="str">
        <f>IF(travail!U233&lt;=base!E$8,"","Faux")</f>
        <v/>
      </c>
      <c r="W233" s="15"/>
      <c r="X233" s="4"/>
      <c r="AD233" s="12">
        <f>IF(SUM(MOD(K233-I233,1)-IF(K233&gt;I233,MAX(0,MIN(K233,base!E$14/24)-MAX(I233,7/24)),MAX(0,base!E$14/24-MAX(I233,7/24))+MAX(0,MIN(K233,base!E$14/24)-7/24)))&lt;0,0,SUM(MOD(K233-I233,1)-IF(K233&gt;I233,MAX(0,MIN(K233,base!E$14/24)-MAX(I233,7/24)),MAX(0,base!E$14/24-MAX(I233,7/24))+MAX(0,MIN(K233,base!E$14/24)-7/24))))</f>
        <v>0</v>
      </c>
      <c r="AE233" s="7"/>
      <c r="AF233" s="14"/>
    </row>
    <row r="234" spans="1:32">
      <c r="A234" s="102" t="s">
        <v>5</v>
      </c>
      <c r="B234" s="110">
        <v>41505</v>
      </c>
      <c r="C234" s="111"/>
      <c r="D234" s="112"/>
      <c r="E234" s="111"/>
      <c r="F234" s="111"/>
      <c r="G234" s="111"/>
      <c r="H234" s="111"/>
      <c r="I234" s="113"/>
      <c r="J234" s="114"/>
      <c r="K234" s="115"/>
      <c r="L234" s="9">
        <f t="shared" si="33"/>
        <v>0</v>
      </c>
      <c r="M234" s="116">
        <f>K234-I234+IF(I234&gt;K234,1)-J234+(E234*base!E$4)+(D234*base!E$4)+(C234*base!E$4)+(F234*base!E$4)</f>
        <v>0</v>
      </c>
      <c r="N234" s="117" t="str">
        <f>IF(M234&lt;=base!E$5,"","Faux")</f>
        <v/>
      </c>
      <c r="O234" s="118">
        <f>IF(SUM(M234-base!E$5)&lt;0,0,SUM(M234-base!E$5))</f>
        <v>0</v>
      </c>
      <c r="P234" s="119">
        <f t="shared" si="35"/>
        <v>0</v>
      </c>
      <c r="Q234" s="109" t="str">
        <f>IF(P234&lt;=base!E$3,"","Faux")</f>
        <v/>
      </c>
      <c r="R234" s="120">
        <f>IF(SUM(P234-base!E$3)&lt;0,0,SUM(P234-base!E$3))</f>
        <v>0</v>
      </c>
      <c r="S234" s="10">
        <f>L234*SUM(M228:M234)</f>
        <v>0</v>
      </c>
      <c r="T234" s="10">
        <f>IF(SUM(IF(S234&gt;("36:00"*1),S234-("36:00"*1),0)-T232-T233)&lt;0,0,SUM(IF(S234&gt;("36:00"*1),S234-("36:00"*1),0)-T232-T233))</f>
        <v>0</v>
      </c>
      <c r="U234" s="15">
        <f>SUM(M228:M234)</f>
        <v>1.5277777777777777</v>
      </c>
      <c r="V234" s="4" t="str">
        <f>IF(travail!U234&lt;=base!E$8,"","Faux")</f>
        <v/>
      </c>
      <c r="W234" s="11">
        <f>IF(SUM(U234-base!E$8)&lt;0,0,SUM(U234-base!E$8))</f>
        <v>0</v>
      </c>
      <c r="X234" s="15">
        <f>IF(base!E$7&lt;U234,U234-base!E$7,0)</f>
        <v>2.7777777777777679E-2</v>
      </c>
      <c r="AD234" s="12">
        <f>IF(SUM(MOD(K234-I234,1)-IF(K234&gt;I234,MAX(0,MIN(K234,base!E$14/24)-MAX(I234,7/24)),MAX(0,base!E$14/24-MAX(I234,7/24))+MAX(0,MIN(K234,base!E$14/24)-7/24)))&lt;0,0,SUM(MOD(K234-I234,1)-IF(K234&gt;I234,MAX(0,MIN(K234,base!E$14/24)-MAX(I234,7/24)),MAX(0,base!E$14/24-MAX(I234,7/24))+MAX(0,MIN(K234,base!E$14/24)-7/24))))</f>
        <v>0</v>
      </c>
      <c r="AE234" s="13">
        <f>M234</f>
        <v>0</v>
      </c>
      <c r="AF234" s="14"/>
    </row>
    <row r="235" spans="1:32">
      <c r="A235" s="102" t="s">
        <v>6</v>
      </c>
      <c r="B235" s="110">
        <v>41506</v>
      </c>
      <c r="C235" s="111"/>
      <c r="D235" s="112">
        <v>1</v>
      </c>
      <c r="E235" s="111"/>
      <c r="F235" s="111"/>
      <c r="G235" s="111"/>
      <c r="H235" s="111"/>
      <c r="I235" s="113"/>
      <c r="J235" s="114"/>
      <c r="K235" s="115"/>
      <c r="L235" s="9">
        <f t="shared" si="33"/>
        <v>1</v>
      </c>
      <c r="M235" s="116">
        <f>K235-I235+IF(I235&gt;K235,1)-J235+(E235*base!E$4)+(D235*base!E$4)+(C235*base!E$4)+(F235*base!E$4)</f>
        <v>0.30555555555555552</v>
      </c>
      <c r="N235" s="117" t="str">
        <f>IF(M235&lt;=base!E$5,"","Faux")</f>
        <v/>
      </c>
      <c r="O235" s="118">
        <f>IF(SUM(M235-base!E$5)&lt;0,0,SUM(M235-base!E$5))</f>
        <v>0</v>
      </c>
      <c r="P235" s="119">
        <f t="shared" si="35"/>
        <v>0</v>
      </c>
      <c r="Q235" s="109" t="str">
        <f>IF(P235&lt;=base!E$3,"","Faux")</f>
        <v/>
      </c>
      <c r="R235" s="120">
        <f>IF(SUM(P235-base!E$3)&lt;0,0,SUM(P235-base!E$3))</f>
        <v>0</v>
      </c>
      <c r="S235" s="15"/>
      <c r="T235" s="15"/>
      <c r="U235" s="15"/>
      <c r="V235" s="4" t="str">
        <f>IF(travail!U235&lt;=base!E$8,"","Faux")</f>
        <v/>
      </c>
      <c r="W235" s="15"/>
      <c r="X235" s="4"/>
      <c r="AD235" s="12">
        <f>IF(SUM(MOD(K235-I235,1)-IF(K235&gt;I235,MAX(0,MIN(K235,base!E$14/24)-MAX(I235,7/24)),MAX(0,base!E$14/24-MAX(I235,7/24))+MAX(0,MIN(K235,base!E$14/24)-7/24)))&lt;0,0,SUM(MOD(K235-I235,1)-IF(K235&gt;I235,MAX(0,MIN(K235,base!E$14/24)-MAX(I235,7/24)),MAX(0,base!E$14/24-MAX(I235,7/24))+MAX(0,MIN(K235,base!E$14/24)-7/24))))</f>
        <v>0</v>
      </c>
      <c r="AE235" s="7"/>
      <c r="AF235" s="14">
        <f>M235*G235*1</f>
        <v>0</v>
      </c>
    </row>
    <row r="236" spans="1:32">
      <c r="A236" s="102" t="s">
        <v>7</v>
      </c>
      <c r="B236" s="110">
        <v>41507</v>
      </c>
      <c r="C236" s="111"/>
      <c r="D236" s="112">
        <v>1</v>
      </c>
      <c r="E236" s="111"/>
      <c r="F236" s="111"/>
      <c r="G236" s="111"/>
      <c r="H236" s="111"/>
      <c r="I236" s="113"/>
      <c r="J236" s="114"/>
      <c r="K236" s="115"/>
      <c r="L236" s="9">
        <f t="shared" si="33"/>
        <v>1</v>
      </c>
      <c r="M236" s="116">
        <f>K236-I236+IF(I236&gt;K236,1)-J236+(E236*base!E$4)+(D236*base!E$4)+(C236*base!E$4)+(F236*base!E$4)</f>
        <v>0.30555555555555552</v>
      </c>
      <c r="N236" s="117" t="str">
        <f>IF(M236&lt;=base!E$5,"","Faux")</f>
        <v/>
      </c>
      <c r="O236" s="118">
        <f>IF(SUM(M236-base!E$5)&lt;0,0,SUM(M236-base!E$5))</f>
        <v>0</v>
      </c>
      <c r="P236" s="119">
        <f t="shared" si="35"/>
        <v>0</v>
      </c>
      <c r="Q236" s="109" t="str">
        <f>IF(P236&lt;=base!E$3,"","Faux")</f>
        <v/>
      </c>
      <c r="R236" s="120">
        <f>IF(SUM(P236-base!E$3)&lt;0,0,SUM(P236-base!E$3))</f>
        <v>0</v>
      </c>
      <c r="S236" s="10">
        <f>L236*SUM(M235:M236)</f>
        <v>0.61111111111111105</v>
      </c>
      <c r="T236" s="10">
        <f t="shared" ref="T236:T238" si="41">IF(S236&gt;("36:00"*1),S236-("36:00"*1),0)-T235</f>
        <v>0</v>
      </c>
      <c r="U236" s="15"/>
      <c r="V236" s="4" t="str">
        <f>IF(travail!U236&lt;=base!E$8,"","Faux")</f>
        <v/>
      </c>
      <c r="W236" s="15"/>
      <c r="X236" s="4"/>
      <c r="AD236" s="12">
        <f>IF(SUM(MOD(K236-I236,1)-IF(K236&gt;I236,MAX(0,MIN(K236,base!E$14/24)-MAX(I236,7/24)),MAX(0,base!E$14/24-MAX(I236,7/24))+MAX(0,MIN(K236,base!E$14/24)-7/24)))&lt;0,0,SUM(MOD(K236-I236,1)-IF(K236&gt;I236,MAX(0,MIN(K236,base!E$14/24)-MAX(I236,7/24)),MAX(0,base!E$14/24-MAX(I236,7/24))+MAX(0,MIN(K236,base!E$14/24)-7/24))))</f>
        <v>0</v>
      </c>
      <c r="AE236" s="7"/>
      <c r="AF236" s="14">
        <f>M236*G236*1</f>
        <v>0</v>
      </c>
    </row>
    <row r="237" spans="1:32">
      <c r="A237" s="102" t="s">
        <v>8</v>
      </c>
      <c r="B237" s="110">
        <v>41508</v>
      </c>
      <c r="C237" s="111"/>
      <c r="D237" s="112">
        <v>1</v>
      </c>
      <c r="E237" s="111"/>
      <c r="F237" s="111"/>
      <c r="G237" s="111"/>
      <c r="H237" s="111"/>
      <c r="I237" s="113"/>
      <c r="J237" s="114"/>
      <c r="K237" s="115"/>
      <c r="L237" s="9">
        <f t="shared" si="33"/>
        <v>1</v>
      </c>
      <c r="M237" s="116">
        <f>K237-I237+IF(I237&gt;K237,1)-J237+(E237*base!E$4)+(D237*base!E$4)+(C237*base!E$4)+(F237*base!E$4)</f>
        <v>0.30555555555555552</v>
      </c>
      <c r="N237" s="117" t="str">
        <f>IF(M237&lt;=base!E$5,"","Faux")</f>
        <v/>
      </c>
      <c r="O237" s="118">
        <f>IF(SUM(M237-base!E$5)&lt;0,0,SUM(M237-base!E$5))</f>
        <v>0</v>
      </c>
      <c r="P237" s="119">
        <f t="shared" si="35"/>
        <v>0</v>
      </c>
      <c r="Q237" s="109" t="str">
        <f>IF(P237&lt;=base!E$3,"","Faux")</f>
        <v/>
      </c>
      <c r="R237" s="120">
        <f>IF(SUM(P237-base!E$3)&lt;0,0,SUM(P237-base!E$3))</f>
        <v>0</v>
      </c>
      <c r="S237" s="10">
        <f>L237*SUM(M235:M237)</f>
        <v>0.91666666666666652</v>
      </c>
      <c r="T237" s="10">
        <f t="shared" si="41"/>
        <v>0</v>
      </c>
      <c r="U237" s="15"/>
      <c r="V237" s="4" t="str">
        <f>IF(travail!U237&lt;=base!E$8,"","Faux")</f>
        <v/>
      </c>
      <c r="W237" s="15"/>
      <c r="X237" s="4"/>
      <c r="AD237" s="12">
        <f>IF(SUM(MOD(K237-I237,1)-IF(K237&gt;I237,MAX(0,MIN(K237,base!E$14/24)-MAX(I237,7/24)),MAX(0,base!E$14/24-MAX(I237,7/24))+MAX(0,MIN(K237,base!E$14/24)-7/24)))&lt;0,0,SUM(MOD(K237-I237,1)-IF(K237&gt;I237,MAX(0,MIN(K237,base!E$14/24)-MAX(I237,7/24)),MAX(0,base!E$14/24-MAX(I237,7/24))+MAX(0,MIN(K237,base!E$14/24)-7/24))))</f>
        <v>0</v>
      </c>
      <c r="AE237" s="7"/>
      <c r="AF237" s="14">
        <f>M237*G237*1</f>
        <v>0</v>
      </c>
    </row>
    <row r="238" spans="1:32">
      <c r="A238" s="102" t="s">
        <v>9</v>
      </c>
      <c r="B238" s="110">
        <v>41509</v>
      </c>
      <c r="C238" s="111"/>
      <c r="D238" s="112">
        <v>1</v>
      </c>
      <c r="E238" s="111"/>
      <c r="F238" s="111"/>
      <c r="G238" s="111"/>
      <c r="H238" s="111"/>
      <c r="I238" s="113"/>
      <c r="J238" s="114"/>
      <c r="K238" s="115"/>
      <c r="L238" s="9">
        <f t="shared" si="33"/>
        <v>1</v>
      </c>
      <c r="M238" s="116">
        <f>K238-I238+IF(I238&gt;K238,1)-J238+(E238*base!E$4)+(D238*base!E$4)+(C238*base!E$4)+(F238*base!E$4)</f>
        <v>0.30555555555555552</v>
      </c>
      <c r="N238" s="117" t="str">
        <f>IF(M238&lt;=base!E$5,"","Faux")</f>
        <v/>
      </c>
      <c r="O238" s="118">
        <f>IF(SUM(M238-base!E$5)&lt;0,0,SUM(M238-base!E$5))</f>
        <v>0</v>
      </c>
      <c r="P238" s="119">
        <f t="shared" si="35"/>
        <v>0</v>
      </c>
      <c r="Q238" s="109" t="str">
        <f>IF(P238&lt;=base!E$3,"","Faux")</f>
        <v/>
      </c>
      <c r="R238" s="120">
        <f>IF(SUM(P238-base!E$3)&lt;0,0,SUM(P238-base!E$3))</f>
        <v>0</v>
      </c>
      <c r="S238" s="10">
        <f>L238*SUM(M235:M238)</f>
        <v>1.2222222222222221</v>
      </c>
      <c r="T238" s="10">
        <f t="shared" si="41"/>
        <v>0</v>
      </c>
      <c r="U238" s="15"/>
      <c r="V238" s="4" t="str">
        <f>IF(travail!U238&lt;=base!E$8,"","Faux")</f>
        <v/>
      </c>
      <c r="W238" s="15"/>
      <c r="X238" s="4"/>
      <c r="AD238" s="12">
        <f>IF(SUM(MOD(K238-I238,1)-IF(K238&gt;I238,MAX(0,MIN(K238,base!E$14/24)-MAX(I238,7/24)),MAX(0,base!E$14/24-MAX(I238,7/24))+MAX(0,MIN(K238,base!E$14/24)-7/24)))&lt;0,0,SUM(MOD(K238-I238,1)-IF(K238&gt;I238,MAX(0,MIN(K238,base!E$14/24)-MAX(I238,7/24)),MAX(0,base!E$14/24-MAX(I238,7/24))+MAX(0,MIN(K238,base!E$14/24)-7/24))))</f>
        <v>0</v>
      </c>
      <c r="AE238" s="7"/>
      <c r="AF238" s="14">
        <f>M238*G238*1</f>
        <v>0</v>
      </c>
    </row>
    <row r="239" spans="1:32">
      <c r="A239" s="102" t="s">
        <v>3</v>
      </c>
      <c r="B239" s="110">
        <v>41510</v>
      </c>
      <c r="C239" s="111"/>
      <c r="D239" s="112">
        <v>1</v>
      </c>
      <c r="E239" s="111"/>
      <c r="F239" s="111"/>
      <c r="G239" s="111"/>
      <c r="H239" s="111"/>
      <c r="I239" s="113"/>
      <c r="J239" s="114"/>
      <c r="K239" s="115"/>
      <c r="L239" s="9">
        <f t="shared" si="33"/>
        <v>1</v>
      </c>
      <c r="M239" s="116">
        <f>K239-I239+IF(I239&gt;K239,1)-J239+(E239*base!E$4)+(D239*base!E$4)+(C239*base!E$4)+(F239*base!E$4)</f>
        <v>0.30555555555555552</v>
      </c>
      <c r="N239" s="117" t="str">
        <f>IF(M239&lt;=base!E$5,"","Faux")</f>
        <v/>
      </c>
      <c r="O239" s="118">
        <f>IF(SUM(M239-base!E$5)&lt;0,0,SUM(M239-base!E$5))</f>
        <v>0</v>
      </c>
      <c r="P239" s="119">
        <f t="shared" si="35"/>
        <v>0</v>
      </c>
      <c r="Q239" s="109" t="str">
        <f>IF(P239&lt;=base!E$3,"","Faux")</f>
        <v/>
      </c>
      <c r="R239" s="120">
        <f>IF(SUM(P239-base!E$3)&lt;0,0,SUM(P239-base!E$3))</f>
        <v>0</v>
      </c>
      <c r="S239" s="10">
        <f>L239*SUM(M235:M239)</f>
        <v>1.5277777777777777</v>
      </c>
      <c r="T239" s="10">
        <f>IF(S239&gt;("36:00"*1),S239-("36:00"*1),0)-T238</f>
        <v>2.7777777777777679E-2</v>
      </c>
      <c r="U239" s="15"/>
      <c r="V239" s="4" t="str">
        <f>IF(travail!U239&lt;=base!E$8,"","Faux")</f>
        <v/>
      </c>
      <c r="W239" s="15"/>
      <c r="X239" s="4"/>
      <c r="AD239" s="12">
        <f>IF(SUM(MOD(K239-I239,1)-IF(K239&gt;I239,MAX(0,MIN(K239,base!E$14/24)-MAX(I239,7/24)),MAX(0,base!E$14/24-MAX(I239,7/24))+MAX(0,MIN(K239,base!E$14/24)-7/24)))&lt;0,0,SUM(MOD(K239-I239,1)-IF(K239&gt;I239,MAX(0,MIN(K239,base!E$14/24)-MAX(I239,7/24)),MAX(0,base!E$14/24-MAX(I239,7/24))+MAX(0,MIN(K239,base!E$14/24)-7/24))))</f>
        <v>0</v>
      </c>
      <c r="AE239" s="7"/>
      <c r="AF239" s="14">
        <f>M239*G239*1</f>
        <v>0</v>
      </c>
    </row>
    <row r="240" spans="1:32">
      <c r="A240" s="102" t="s">
        <v>4</v>
      </c>
      <c r="B240" s="110">
        <v>41511</v>
      </c>
      <c r="C240" s="111"/>
      <c r="D240" s="112"/>
      <c r="E240" s="111"/>
      <c r="F240" s="111"/>
      <c r="G240" s="111"/>
      <c r="H240" s="111"/>
      <c r="I240" s="113"/>
      <c r="J240" s="114"/>
      <c r="K240" s="115"/>
      <c r="L240" s="9">
        <f t="shared" si="33"/>
        <v>0</v>
      </c>
      <c r="M240" s="116">
        <f>K240-I240+IF(I240&gt;K240,1)-J240+(E240*base!E$4)+(D240*base!E$4)+(C240*base!E$4)+(F240*base!E$4)</f>
        <v>0</v>
      </c>
      <c r="N240" s="117" t="str">
        <f>IF(M240&lt;=base!E$5,"","Faux")</f>
        <v/>
      </c>
      <c r="O240" s="118">
        <f>IF(SUM(M240-base!E$5)&lt;0,0,SUM(M240-base!E$5))</f>
        <v>0</v>
      </c>
      <c r="P240" s="119">
        <f t="shared" si="35"/>
        <v>0</v>
      </c>
      <c r="Q240" s="109" t="str">
        <f>IF(P240&lt;=base!E$3,"","Faux")</f>
        <v/>
      </c>
      <c r="R240" s="120">
        <f>IF(SUM(P240-base!E$3)&lt;0,0,SUM(P240-base!E$3))</f>
        <v>0</v>
      </c>
      <c r="S240" s="10">
        <f>L240*SUM(M235:M240)</f>
        <v>0</v>
      </c>
      <c r="T240" s="10">
        <f>IF(SUM(IF(S240&gt;("36:00"*1),S240-("36:00"*1),0)-T238-T239)&lt;0,0,SUM(IF(S240&gt;("36:00"*1),S240-("36:00"*1),0)-T238-T239))</f>
        <v>0</v>
      </c>
      <c r="U240" s="15"/>
      <c r="V240" s="4" t="str">
        <f>IF(travail!U240&lt;=base!E$8,"","Faux")</f>
        <v/>
      </c>
      <c r="W240" s="15"/>
      <c r="X240" s="4"/>
      <c r="AD240" s="12">
        <f>IF(SUM(MOD(K240-I240,1)-IF(K240&gt;I240,MAX(0,MIN(K240,base!E$14/24)-MAX(I240,7/24)),MAX(0,base!E$14/24-MAX(I240,7/24))+MAX(0,MIN(K240,base!E$14/24)-7/24)))&lt;0,0,SUM(MOD(K240-I240,1)-IF(K240&gt;I240,MAX(0,MIN(K240,base!E$14/24)-MAX(I240,7/24)),MAX(0,base!E$14/24-MAX(I240,7/24))+MAX(0,MIN(K240,base!E$14/24)-7/24))))</f>
        <v>0</v>
      </c>
      <c r="AE240" s="7"/>
      <c r="AF240" s="14"/>
    </row>
    <row r="241" spans="1:32">
      <c r="A241" s="102" t="s">
        <v>5</v>
      </c>
      <c r="B241" s="110">
        <v>41512</v>
      </c>
      <c r="C241" s="111"/>
      <c r="D241" s="112"/>
      <c r="E241" s="111"/>
      <c r="F241" s="111"/>
      <c r="G241" s="111"/>
      <c r="H241" s="111"/>
      <c r="I241" s="113"/>
      <c r="J241" s="114"/>
      <c r="K241" s="115"/>
      <c r="L241" s="9">
        <f t="shared" si="33"/>
        <v>0</v>
      </c>
      <c r="M241" s="116">
        <f>K241-I241+IF(I241&gt;K241,1)-J241+(E241*base!E$4)+(D241*base!E$4)+(C241*base!E$4)+(F241*base!E$4)</f>
        <v>0</v>
      </c>
      <c r="N241" s="117" t="str">
        <f>IF(M241&lt;=base!E$5,"","Faux")</f>
        <v/>
      </c>
      <c r="O241" s="118">
        <f>IF(SUM(M241-base!E$5)&lt;0,0,SUM(M241-base!E$5))</f>
        <v>0</v>
      </c>
      <c r="P241" s="119">
        <f t="shared" si="35"/>
        <v>0</v>
      </c>
      <c r="Q241" s="109" t="str">
        <f>IF(P241&lt;=base!E$3,"","Faux")</f>
        <v/>
      </c>
      <c r="R241" s="120">
        <f>IF(SUM(P241-base!E$3)&lt;0,0,SUM(P241-base!E$3))</f>
        <v>0</v>
      </c>
      <c r="S241" s="10">
        <f>L241*SUM(M235:M241)</f>
        <v>0</v>
      </c>
      <c r="T241" s="10">
        <f>IF(SUM(IF(S241&gt;("36:00"*1),S241-("36:00"*1),0)-T239-T240)&lt;0,0,SUM(IF(S241&gt;("36:00"*1),S241-("36:00"*1),0)-T239-T240))</f>
        <v>0</v>
      </c>
      <c r="U241" s="15">
        <f>SUM(M235:M241)</f>
        <v>1.5277777777777777</v>
      </c>
      <c r="V241" s="4" t="str">
        <f>IF(travail!U241&lt;=base!E$8,"","Faux")</f>
        <v/>
      </c>
      <c r="W241" s="11">
        <f>IF(SUM(U241-base!E$8)&lt;0,0,SUM(U241-base!E$8))</f>
        <v>0</v>
      </c>
      <c r="X241" s="15">
        <f>IF(base!E$7&lt;U241,U241-base!E$7,0)</f>
        <v>2.7777777777777679E-2</v>
      </c>
      <c r="AD241" s="12">
        <f>IF(SUM(MOD(K241-I241,1)-IF(K241&gt;I241,MAX(0,MIN(K241,base!E$14/24)-MAX(I241,7/24)),MAX(0,base!E$14/24-MAX(I241,7/24))+MAX(0,MIN(K241,base!E$14/24)-7/24)))&lt;0,0,SUM(MOD(K241-I241,1)-IF(K241&gt;I241,MAX(0,MIN(K241,base!E$14/24)-MAX(I241,7/24)),MAX(0,base!E$14/24-MAX(I241,7/24))+MAX(0,MIN(K241,base!E$14/24)-7/24))))</f>
        <v>0</v>
      </c>
      <c r="AE241" s="13">
        <f>M241</f>
        <v>0</v>
      </c>
      <c r="AF241" s="14"/>
    </row>
    <row r="242" spans="1:32">
      <c r="A242" s="102" t="s">
        <v>6</v>
      </c>
      <c r="B242" s="110">
        <v>41513</v>
      </c>
      <c r="C242" s="111"/>
      <c r="D242" s="112">
        <v>1</v>
      </c>
      <c r="E242" s="111"/>
      <c r="F242" s="111"/>
      <c r="G242" s="111"/>
      <c r="H242" s="111"/>
      <c r="I242" s="113"/>
      <c r="J242" s="114"/>
      <c r="K242" s="115"/>
      <c r="L242" s="9">
        <f t="shared" si="33"/>
        <v>1</v>
      </c>
      <c r="M242" s="116">
        <f>K242-I242+IF(I242&gt;K242,1)-J242+(E242*base!E$4)+(D242*base!E$4)+(C242*base!E$4)+(F242*base!E$4)</f>
        <v>0.30555555555555552</v>
      </c>
      <c r="N242" s="117" t="str">
        <f>IF(M242&lt;=base!E$5,"","Faux")</f>
        <v/>
      </c>
      <c r="O242" s="118">
        <f>IF(SUM(M242-base!E$5)&lt;0,0,SUM(M242-base!E$5))</f>
        <v>0</v>
      </c>
      <c r="P242" s="119">
        <f t="shared" si="35"/>
        <v>0</v>
      </c>
      <c r="Q242" s="109" t="str">
        <f>IF(P242&lt;=base!E$3,"","Faux")</f>
        <v/>
      </c>
      <c r="R242" s="120">
        <f>IF(SUM(P242-base!E$3)&lt;0,0,SUM(P242-base!E$3))</f>
        <v>0</v>
      </c>
      <c r="S242" s="15"/>
      <c r="T242" s="15"/>
      <c r="U242" s="15"/>
      <c r="V242" s="4" t="str">
        <f>IF(travail!U242&lt;=base!E$8,"","Faux")</f>
        <v/>
      </c>
      <c r="W242" s="15"/>
      <c r="X242" s="4"/>
      <c r="AD242" s="12">
        <f>IF(SUM(MOD(K242-I242,1)-IF(K242&gt;I242,MAX(0,MIN(K242,base!E$14/24)-MAX(I242,7/24)),MAX(0,base!E$14/24-MAX(I242,7/24))+MAX(0,MIN(K242,base!E$14/24)-7/24)))&lt;0,0,SUM(MOD(K242-I242,1)-IF(K242&gt;I242,MAX(0,MIN(K242,base!E$14/24)-MAX(I242,7/24)),MAX(0,base!E$14/24-MAX(I242,7/24))+MAX(0,MIN(K242,base!E$14/24)-7/24))))</f>
        <v>0</v>
      </c>
      <c r="AE242" s="7"/>
      <c r="AF242" s="14">
        <f>M242*G242*1</f>
        <v>0</v>
      </c>
    </row>
    <row r="243" spans="1:32">
      <c r="A243" s="102" t="s">
        <v>7</v>
      </c>
      <c r="B243" s="110">
        <v>41514</v>
      </c>
      <c r="C243" s="111"/>
      <c r="D243" s="112">
        <v>1</v>
      </c>
      <c r="E243" s="111"/>
      <c r="F243" s="111"/>
      <c r="G243" s="111"/>
      <c r="H243" s="111"/>
      <c r="I243" s="113"/>
      <c r="J243" s="114"/>
      <c r="K243" s="115"/>
      <c r="L243" s="9">
        <f t="shared" si="33"/>
        <v>1</v>
      </c>
      <c r="M243" s="116">
        <f>K243-I243+IF(I243&gt;K243,1)-J243+(E243*base!E$4)+(D243*base!E$4)+(C243*base!E$4)+(F243*base!E$4)</f>
        <v>0.30555555555555552</v>
      </c>
      <c r="N243" s="117" t="str">
        <f>IF(M243&lt;=base!E$5,"","Faux")</f>
        <v/>
      </c>
      <c r="O243" s="118">
        <f>IF(SUM(M243-base!E$5)&lt;0,0,SUM(M243-base!E$5))</f>
        <v>0</v>
      </c>
      <c r="P243" s="119">
        <f t="shared" si="35"/>
        <v>0</v>
      </c>
      <c r="Q243" s="109" t="str">
        <f>IF(P243&lt;=base!E$3,"","Faux")</f>
        <v/>
      </c>
      <c r="R243" s="120">
        <f>IF(SUM(P243-base!E$3)&lt;0,0,SUM(P243-base!E$3))</f>
        <v>0</v>
      </c>
      <c r="S243" s="10">
        <f>L243*SUM(M242:M243)</f>
        <v>0.61111111111111105</v>
      </c>
      <c r="T243" s="10">
        <f t="shared" ref="T243:T245" si="42">IF(S243&gt;("36:00"*1),S243-("36:00"*1),0)-T242</f>
        <v>0</v>
      </c>
      <c r="U243" s="15"/>
      <c r="V243" s="4" t="str">
        <f>IF(travail!U243&lt;=base!E$8,"","Faux")</f>
        <v/>
      </c>
      <c r="W243" s="15"/>
      <c r="X243" s="4"/>
      <c r="AD243" s="12">
        <f>IF(SUM(MOD(K243-I243,1)-IF(K243&gt;I243,MAX(0,MIN(K243,base!E$14/24)-MAX(I243,7/24)),MAX(0,base!E$14/24-MAX(I243,7/24))+MAX(0,MIN(K243,base!E$14/24)-7/24)))&lt;0,0,SUM(MOD(K243-I243,1)-IF(K243&gt;I243,MAX(0,MIN(K243,base!E$14/24)-MAX(I243,7/24)),MAX(0,base!E$14/24-MAX(I243,7/24))+MAX(0,MIN(K243,base!E$14/24)-7/24))))</f>
        <v>0</v>
      </c>
      <c r="AE243" s="7"/>
      <c r="AF243" s="14">
        <f>M243*G243*1</f>
        <v>0</v>
      </c>
    </row>
    <row r="244" spans="1:32">
      <c r="A244" s="102" t="s">
        <v>8</v>
      </c>
      <c r="B244" s="110">
        <v>41515</v>
      </c>
      <c r="C244" s="111"/>
      <c r="D244" s="112">
        <v>1</v>
      </c>
      <c r="E244" s="111"/>
      <c r="F244" s="111"/>
      <c r="G244" s="111"/>
      <c r="H244" s="111"/>
      <c r="I244" s="113"/>
      <c r="J244" s="114"/>
      <c r="K244" s="115"/>
      <c r="L244" s="9">
        <f t="shared" si="33"/>
        <v>1</v>
      </c>
      <c r="M244" s="116">
        <f>K244-I244+IF(I244&gt;K244,1)-J244+(E244*base!E$4)+(D244*base!E$4)+(C244*base!E$4)+(F244*base!E$4)</f>
        <v>0.30555555555555552</v>
      </c>
      <c r="N244" s="117" t="str">
        <f>IF(M244&lt;=base!E$5,"","Faux")</f>
        <v/>
      </c>
      <c r="O244" s="118">
        <f>IF(SUM(M244-base!E$5)&lt;0,0,SUM(M244-base!E$5))</f>
        <v>0</v>
      </c>
      <c r="P244" s="119">
        <f t="shared" si="35"/>
        <v>0</v>
      </c>
      <c r="Q244" s="109" t="str">
        <f>IF(P244&lt;=base!E$3,"","Faux")</f>
        <v/>
      </c>
      <c r="R244" s="120">
        <f>IF(SUM(P244-base!E$3)&lt;0,0,SUM(P244-base!E$3))</f>
        <v>0</v>
      </c>
      <c r="S244" s="10">
        <f>L244*SUM(M242:M244)</f>
        <v>0.91666666666666652</v>
      </c>
      <c r="T244" s="10">
        <f t="shared" si="42"/>
        <v>0</v>
      </c>
      <c r="U244" s="15"/>
      <c r="V244" s="4" t="str">
        <f>IF(travail!U244&lt;=base!E$8,"","Faux")</f>
        <v/>
      </c>
      <c r="W244" s="15"/>
      <c r="X244" s="4"/>
      <c r="AD244" s="12">
        <f>IF(SUM(MOD(K244-I244,1)-IF(K244&gt;I244,MAX(0,MIN(K244,base!E$14/24)-MAX(I244,7/24)),MAX(0,base!E$14/24-MAX(I244,7/24))+MAX(0,MIN(K244,base!E$14/24)-7/24)))&lt;0,0,SUM(MOD(K244-I244,1)-IF(K244&gt;I244,MAX(0,MIN(K244,base!E$14/24)-MAX(I244,7/24)),MAX(0,base!E$14/24-MAX(I244,7/24))+MAX(0,MIN(K244,base!E$14/24)-7/24))))</f>
        <v>0</v>
      </c>
      <c r="AE244" s="7"/>
      <c r="AF244" s="14">
        <f>M244*G244*1</f>
        <v>0</v>
      </c>
    </row>
    <row r="245" spans="1:32">
      <c r="A245" s="102" t="s">
        <v>9</v>
      </c>
      <c r="B245" s="110">
        <v>41516</v>
      </c>
      <c r="C245" s="111"/>
      <c r="D245" s="112">
        <v>1</v>
      </c>
      <c r="E245" s="111"/>
      <c r="F245" s="111"/>
      <c r="G245" s="111"/>
      <c r="H245" s="111"/>
      <c r="I245" s="113">
        <v>0.30208333333333331</v>
      </c>
      <c r="J245" s="114">
        <v>3.125E-2</v>
      </c>
      <c r="K245" s="115">
        <v>0.75</v>
      </c>
      <c r="L245" s="9">
        <f t="shared" si="33"/>
        <v>1</v>
      </c>
      <c r="M245" s="116">
        <f>K245-I245+IF(I245&gt;K245,1)-J245+(E245*base!E$4)+(D245*base!E$4)+(C245*base!E$4)+(F245*base!E$4)</f>
        <v>0.72222222222222221</v>
      </c>
      <c r="N245" s="117"/>
      <c r="O245" s="118">
        <f>IF(SUM(M245-base!E$5)&lt;0,0,SUM(M245-base!E$5))</f>
        <v>0.30555555555555552</v>
      </c>
      <c r="P245" s="119"/>
      <c r="Q245" s="109" t="str">
        <f>IF(P245&lt;=base!E$3,"","Faux")</f>
        <v/>
      </c>
      <c r="R245" s="120">
        <f>IF(SUM(P245-base!E$3)&lt;0,0,SUM(P245-base!E$3))</f>
        <v>0</v>
      </c>
      <c r="S245" s="10">
        <f>L245*SUM(M242:M245)</f>
        <v>1.6388888888888888</v>
      </c>
      <c r="T245" s="10">
        <f t="shared" si="42"/>
        <v>0.13888888888888884</v>
      </c>
      <c r="U245" s="15"/>
      <c r="V245" s="4" t="str">
        <f>IF(travail!U245&lt;=base!E$8,"","Faux")</f>
        <v/>
      </c>
      <c r="W245" s="15"/>
      <c r="X245" s="4"/>
      <c r="AD245" s="12">
        <f>IF(SUM(MOD(K245-I245,1)-IF(K245&gt;I245,MAX(0,MIN(K245,base!E$14/24)-MAX(I245,7/24)),MAX(0,base!E$14/24-MAX(I245,7/24))+MAX(0,MIN(K245,base!E$14/24)-7/24)))&lt;0,0,SUM(MOD(K245-I245,1)-IF(K245&gt;I245,MAX(0,MIN(K245,base!E$14/24)-MAX(I245,7/24)),MAX(0,base!E$14/24-MAX(I245,7/24))+MAX(0,MIN(K245,base!E$14/24)-7/24))))</f>
        <v>0</v>
      </c>
      <c r="AE245" s="7"/>
      <c r="AF245" s="14">
        <f>M245*G245*1</f>
        <v>0</v>
      </c>
    </row>
    <row r="246" spans="1:32">
      <c r="A246" s="102" t="s">
        <v>3</v>
      </c>
      <c r="B246" s="110">
        <v>41517</v>
      </c>
      <c r="C246" s="111"/>
      <c r="D246" s="112">
        <v>1</v>
      </c>
      <c r="E246" s="111"/>
      <c r="F246" s="111"/>
      <c r="G246" s="111"/>
      <c r="H246" s="111"/>
      <c r="I246" s="113">
        <v>0.30208333333333331</v>
      </c>
      <c r="J246" s="114">
        <v>3.125E-2</v>
      </c>
      <c r="K246" s="115">
        <v>0.75</v>
      </c>
      <c r="L246" s="9">
        <f t="shared" si="33"/>
        <v>1</v>
      </c>
      <c r="M246" s="116">
        <f>K246-I246+IF(I246&gt;K246,1)-J246+(E246*base!E$4)+(D246*base!E$4)+(C246*base!E$4)+(F246*base!E$4)</f>
        <v>0.72222222222222221</v>
      </c>
      <c r="N246" s="117"/>
      <c r="O246" s="118">
        <f>IF(SUM(M246-base!E$5)&lt;0,0,SUM(M246-base!E$5))</f>
        <v>0.30555555555555552</v>
      </c>
      <c r="P246" s="119"/>
      <c r="Q246" s="109" t="str">
        <f>IF(P246&lt;=base!E$3,"","Faux")</f>
        <v/>
      </c>
      <c r="R246" s="120">
        <f>IF(SUM(P246-base!E$3)&lt;0,0,SUM(P246-base!E$3))</f>
        <v>0</v>
      </c>
      <c r="S246" s="10">
        <f>L246*SUM(M242:M246)</f>
        <v>2.3611111111111112</v>
      </c>
      <c r="T246" s="10">
        <f>IF(S246&gt;("36:00"*1),S246-("36:00"*1),0)-T245</f>
        <v>0.72222222222222232</v>
      </c>
      <c r="U246" s="15"/>
      <c r="V246" s="4" t="str">
        <f>IF(travail!U246&lt;=base!E$8,"","Faux")</f>
        <v/>
      </c>
      <c r="W246" s="15"/>
      <c r="X246" s="4"/>
      <c r="AD246" s="12">
        <f>IF(SUM(MOD(K246-I246,1)-IF(K246&gt;I246,MAX(0,MIN(K246,base!E$14/24)-MAX(I246,7/24)),MAX(0,base!E$14/24-MAX(I246,7/24))+MAX(0,MIN(K246,base!E$14/24)-7/24)))&lt;0,0,SUM(MOD(K246-I246,1)-IF(K246&gt;I246,MAX(0,MIN(K246,base!E$14/24)-MAX(I246,7/24)),MAX(0,base!E$14/24-MAX(I246,7/24))+MAX(0,MIN(K246,base!E$14/24)-7/24))))</f>
        <v>0</v>
      </c>
      <c r="AE246" s="7"/>
      <c r="AF246" s="14">
        <f>M246*G246*1</f>
        <v>0</v>
      </c>
    </row>
    <row r="247" spans="1:32">
      <c r="A247" s="102" t="s">
        <v>4</v>
      </c>
      <c r="B247" s="110">
        <v>41518</v>
      </c>
      <c r="C247" s="111"/>
      <c r="D247" s="112"/>
      <c r="E247" s="111"/>
      <c r="F247" s="111"/>
      <c r="G247" s="111"/>
      <c r="H247" s="111"/>
      <c r="I247" s="113"/>
      <c r="J247" s="114"/>
      <c r="K247" s="115"/>
      <c r="L247" s="9">
        <f t="shared" si="33"/>
        <v>0</v>
      </c>
      <c r="M247" s="116">
        <f>K247-I247+IF(I247&gt;K247,1)-J247+(E247*base!E$4)+(D247*base!E$4)+(C247*base!E$4)+(F247*base!E$4)</f>
        <v>0</v>
      </c>
      <c r="N247" s="117" t="str">
        <f>IF(M247&lt;=base!E$5,"","Faux")</f>
        <v/>
      </c>
      <c r="O247" s="118">
        <f>IF(SUM(M247-base!E$5)&lt;0,0,SUM(M247-base!E$5))</f>
        <v>0</v>
      </c>
      <c r="P247" s="119">
        <f t="shared" si="35"/>
        <v>0</v>
      </c>
      <c r="Q247" s="109" t="str">
        <f>IF(P247&lt;=base!E$3,"","Faux")</f>
        <v/>
      </c>
      <c r="R247" s="120">
        <f>IF(SUM(P247-base!E$3)&lt;0,0,SUM(P247-base!E$3))</f>
        <v>0</v>
      </c>
      <c r="S247" s="10">
        <f>L247*SUM(M242:M247)</f>
        <v>0</v>
      </c>
      <c r="T247" s="10">
        <f>IF(SUM(IF(S247&gt;("36:00"*1),S247-("36:00"*1),0)-T245-T246)&lt;0,0,SUM(IF(S247&gt;("36:00"*1),S247-("36:00"*1),0)-T245-T246))</f>
        <v>0</v>
      </c>
      <c r="U247" s="15"/>
      <c r="V247" s="4" t="str">
        <f>IF(travail!U247&lt;=base!E$8,"","Faux")</f>
        <v/>
      </c>
      <c r="W247" s="15"/>
      <c r="X247" s="4"/>
      <c r="AD247" s="12">
        <f>IF(SUM(MOD(K247-I247,1)-IF(K247&gt;I247,MAX(0,MIN(K247,base!E$14/24)-MAX(I247,7/24)),MAX(0,base!E$14/24-MAX(I247,7/24))+MAX(0,MIN(K247,base!E$14/24)-7/24)))&lt;0,0,SUM(MOD(K247-I247,1)-IF(K247&gt;I247,MAX(0,MIN(K247,base!E$14/24)-MAX(I247,7/24)),MAX(0,base!E$14/24-MAX(I247,7/24))+MAX(0,MIN(K247,base!E$14/24)-7/24))))</f>
        <v>0</v>
      </c>
      <c r="AE247" s="7"/>
      <c r="AF247" s="14"/>
    </row>
    <row r="248" spans="1:32">
      <c r="A248" s="102" t="s">
        <v>5</v>
      </c>
      <c r="B248" s="110">
        <v>41519</v>
      </c>
      <c r="C248" s="111"/>
      <c r="D248" s="112"/>
      <c r="E248" s="111"/>
      <c r="F248" s="111"/>
      <c r="G248" s="111"/>
      <c r="H248" s="111"/>
      <c r="I248" s="113"/>
      <c r="J248" s="114"/>
      <c r="K248" s="115"/>
      <c r="L248" s="9">
        <f t="shared" si="33"/>
        <v>0</v>
      </c>
      <c r="M248" s="116">
        <f>K248-I248+IF(I248&gt;K248,1)-J248+(E248*base!E$4)+(D248*base!E$4)+(C248*base!E$4)+(F248*base!E$4)</f>
        <v>0</v>
      </c>
      <c r="N248" s="117" t="str">
        <f>IF(M248&lt;=base!E$5,"","Faux")</f>
        <v/>
      </c>
      <c r="O248" s="118">
        <f>IF(SUM(M248-base!E$5)&lt;0,0,SUM(M248-base!E$5))</f>
        <v>0</v>
      </c>
      <c r="P248" s="119">
        <f t="shared" si="35"/>
        <v>0</v>
      </c>
      <c r="Q248" s="109" t="str">
        <f>IF(P248&lt;=base!E$3,"","Faux")</f>
        <v/>
      </c>
      <c r="R248" s="120">
        <f>IF(SUM(P248-base!E$3)&lt;0,0,SUM(P248-base!E$3))</f>
        <v>0</v>
      </c>
      <c r="S248" s="10">
        <f>L248*SUM(M242:M248)</f>
        <v>0</v>
      </c>
      <c r="T248" s="10">
        <f>IF(SUM(IF(S248&gt;("36:00"*1),S248-("36:00"*1),0)-T246-T247)&lt;0,0,SUM(IF(S248&gt;("36:00"*1),S248-("36:00"*1),0)-T246-T247))</f>
        <v>0</v>
      </c>
      <c r="U248" s="15">
        <f>SUM(M242:M248)</f>
        <v>2.3611111111111112</v>
      </c>
      <c r="V248" s="4" t="str">
        <f>IF(travail!U248&lt;=base!E$8,"","Faux")</f>
        <v>Faux</v>
      </c>
      <c r="W248" s="11">
        <f>IF(SUM(U248-base!E$8)&lt;0,0,SUM(U248-base!E$8))</f>
        <v>0.36111111111111116</v>
      </c>
      <c r="X248" s="15">
        <f>IF(base!E$7&lt;U248,U248-base!E$7,0)</f>
        <v>0.86111111111111116</v>
      </c>
      <c r="AD248" s="12">
        <f>IF(SUM(MOD(K248-I248,1)-IF(K248&gt;I248,MAX(0,MIN(K248,base!E$14/24)-MAX(I248,7/24)),MAX(0,base!E$14/24-MAX(I248,7/24))+MAX(0,MIN(K248,base!E$14/24)-7/24)))&lt;0,0,SUM(MOD(K248-I248,1)-IF(K248&gt;I248,MAX(0,MIN(K248,base!E$14/24)-MAX(I248,7/24)),MAX(0,base!E$14/24-MAX(I248,7/24))+MAX(0,MIN(K248,base!E$14/24)-7/24))))</f>
        <v>0</v>
      </c>
      <c r="AE248" s="13">
        <f>M248</f>
        <v>0</v>
      </c>
      <c r="AF248" s="14"/>
    </row>
    <row r="249" spans="1:32">
      <c r="A249" s="102" t="s">
        <v>6</v>
      </c>
      <c r="B249" s="110">
        <v>41520</v>
      </c>
      <c r="C249" s="111"/>
      <c r="D249" s="112"/>
      <c r="E249" s="111"/>
      <c r="F249" s="111"/>
      <c r="G249" s="111"/>
      <c r="H249" s="111">
        <v>1</v>
      </c>
      <c r="I249" s="113">
        <v>0.30208333333333331</v>
      </c>
      <c r="J249" s="114">
        <v>3.125E-2</v>
      </c>
      <c r="K249" s="115">
        <v>0.75</v>
      </c>
      <c r="L249" s="9">
        <f t="shared" si="33"/>
        <v>1</v>
      </c>
      <c r="M249" s="116">
        <f>K249-I249+IF(I249&gt;K249,1)-J249+(E249*base!E$4)+(D249*base!E$4)+(C249*base!E$4)+(F249*base!E$4)</f>
        <v>0.41666666666666669</v>
      </c>
      <c r="N249" s="117" t="str">
        <f>IF(M249&lt;=base!E$5,"","Faux")</f>
        <v/>
      </c>
      <c r="O249" s="118">
        <f>IF(SUM(M249-base!E$5)&lt;0,0,SUM(M249-base!E$5))</f>
        <v>0</v>
      </c>
      <c r="P249" s="119"/>
      <c r="Q249" s="109" t="str">
        <f>IF(P249&lt;=base!E$3,"","Faux")</f>
        <v/>
      </c>
      <c r="R249" s="120">
        <f>IF(SUM(P249-base!E$3)&lt;0,0,SUM(P249-base!E$3))</f>
        <v>0</v>
      </c>
      <c r="S249" s="15"/>
      <c r="T249" s="15"/>
      <c r="U249" s="15"/>
      <c r="V249" s="4" t="str">
        <f>IF(travail!U249&lt;=base!E$8,"","Faux")</f>
        <v/>
      </c>
      <c r="W249" s="15"/>
      <c r="X249" s="4"/>
      <c r="AD249" s="12">
        <f>IF(SUM(MOD(K249-I249,1)-IF(K249&gt;I249,MAX(0,MIN(K249,base!E$14/24)-MAX(I249,7/24)),MAX(0,base!E$14/24-MAX(I249,7/24))+MAX(0,MIN(K249,base!E$14/24)-7/24)))&lt;0,0,SUM(MOD(K249-I249,1)-IF(K249&gt;I249,MAX(0,MIN(K249,base!E$14/24)-MAX(I249,7/24)),MAX(0,base!E$14/24-MAX(I249,7/24))+MAX(0,MIN(K249,base!E$14/24)-7/24))))</f>
        <v>0</v>
      </c>
      <c r="AE249" s="7"/>
      <c r="AF249" s="14">
        <f>M249*G249*1</f>
        <v>0</v>
      </c>
    </row>
    <row r="250" spans="1:32">
      <c r="A250" s="102" t="s">
        <v>7</v>
      </c>
      <c r="B250" s="110">
        <v>41521</v>
      </c>
      <c r="C250" s="111"/>
      <c r="D250" s="112"/>
      <c r="E250" s="111"/>
      <c r="F250" s="111"/>
      <c r="G250" s="111"/>
      <c r="H250" s="111">
        <v>1</v>
      </c>
      <c r="I250" s="113">
        <v>0.30208333333333331</v>
      </c>
      <c r="J250" s="114">
        <v>3.125E-2</v>
      </c>
      <c r="K250" s="115">
        <v>0.75</v>
      </c>
      <c r="L250" s="9">
        <f t="shared" si="33"/>
        <v>1</v>
      </c>
      <c r="M250" s="116">
        <f>K250-I250+IF(I250&gt;K250,1)-J250+(E250*base!E$4)+(D250*base!E$4)+(C250*base!E$4)+(F250*base!E$4)</f>
        <v>0.41666666666666669</v>
      </c>
      <c r="N250" s="117" t="str">
        <f>IF(M250&lt;=base!E$5,"","Faux")</f>
        <v/>
      </c>
      <c r="O250" s="118">
        <f>IF(SUM(M250-base!E$5)&lt;0,0,SUM(M250-base!E$5))</f>
        <v>0</v>
      </c>
      <c r="P250" s="119"/>
      <c r="Q250" s="109" t="str">
        <f>IF(P250&lt;=base!E$3,"","Faux")</f>
        <v/>
      </c>
      <c r="R250" s="120">
        <f>IF(SUM(P250-base!E$3)&lt;0,0,SUM(P250-base!E$3))</f>
        <v>0</v>
      </c>
      <c r="S250" s="10">
        <f>L250*SUM(M249:M250)</f>
        <v>0.83333333333333337</v>
      </c>
      <c r="T250" s="10">
        <f t="shared" ref="T250:T252" si="43">IF(S250&gt;("36:00"*1),S250-("36:00"*1),0)-T249</f>
        <v>0</v>
      </c>
      <c r="U250" s="15"/>
      <c r="V250" s="4" t="str">
        <f>IF(travail!U250&lt;=base!E$8,"","Faux")</f>
        <v/>
      </c>
      <c r="W250" s="15"/>
      <c r="X250" s="4"/>
      <c r="AD250" s="12">
        <f>IF(SUM(MOD(K250-I250,1)-IF(K250&gt;I250,MAX(0,MIN(K250,base!E$14/24)-MAX(I250,7/24)),MAX(0,base!E$14/24-MAX(I250,7/24))+MAX(0,MIN(K250,base!E$14/24)-7/24)))&lt;0,0,SUM(MOD(K250-I250,1)-IF(K250&gt;I250,MAX(0,MIN(K250,base!E$14/24)-MAX(I250,7/24)),MAX(0,base!E$14/24-MAX(I250,7/24))+MAX(0,MIN(K250,base!E$14/24)-7/24))))</f>
        <v>0</v>
      </c>
      <c r="AE250" s="7"/>
      <c r="AF250" s="14">
        <f>M250*G250*1</f>
        <v>0</v>
      </c>
    </row>
    <row r="251" spans="1:32">
      <c r="A251" s="102" t="s">
        <v>8</v>
      </c>
      <c r="B251" s="110">
        <v>41522</v>
      </c>
      <c r="C251" s="111"/>
      <c r="D251" s="112"/>
      <c r="E251" s="111"/>
      <c r="F251" s="111"/>
      <c r="G251" s="111"/>
      <c r="H251" s="111">
        <v>1</v>
      </c>
      <c r="I251" s="113"/>
      <c r="J251" s="114"/>
      <c r="K251" s="115"/>
      <c r="L251" s="9">
        <f t="shared" si="33"/>
        <v>1</v>
      </c>
      <c r="M251" s="116">
        <f>K251-I251+IF(I251&gt;K251,1)-J251+(E251*base!E$4)+(D251*base!E$4)+(C251*base!E$4)+(F251*base!E$4)</f>
        <v>0</v>
      </c>
      <c r="N251" s="117" t="str">
        <f>IF(M251&lt;=base!E$5,"","Faux")</f>
        <v/>
      </c>
      <c r="O251" s="118">
        <f>IF(SUM(M251-base!E$5)&lt;0,0,SUM(M251-base!E$5))</f>
        <v>0</v>
      </c>
      <c r="P251" s="119">
        <f t="shared" si="35"/>
        <v>0</v>
      </c>
      <c r="Q251" s="109" t="str">
        <f>IF(P251&lt;=base!E$3,"","Faux")</f>
        <v/>
      </c>
      <c r="R251" s="120">
        <f>IF(SUM(P251-base!E$3)&lt;0,0,SUM(P251-base!E$3))</f>
        <v>0</v>
      </c>
      <c r="S251" s="10">
        <f>L251*SUM(M249:M251)</f>
        <v>0.83333333333333337</v>
      </c>
      <c r="T251" s="10">
        <f t="shared" si="43"/>
        <v>0</v>
      </c>
      <c r="U251" s="15"/>
      <c r="V251" s="4" t="str">
        <f>IF(travail!U251&lt;=base!E$8,"","Faux")</f>
        <v/>
      </c>
      <c r="W251" s="15"/>
      <c r="X251" s="4"/>
      <c r="AD251" s="12">
        <f>IF(SUM(MOD(K251-I251,1)-IF(K251&gt;I251,MAX(0,MIN(K251,base!E$14/24)-MAX(I251,7/24)),MAX(0,base!E$14/24-MAX(I251,7/24))+MAX(0,MIN(K251,base!E$14/24)-7/24)))&lt;0,0,SUM(MOD(K251-I251,1)-IF(K251&gt;I251,MAX(0,MIN(K251,base!E$14/24)-MAX(I251,7/24)),MAX(0,base!E$14/24-MAX(I251,7/24))+MAX(0,MIN(K251,base!E$14/24)-7/24))))</f>
        <v>0</v>
      </c>
      <c r="AE251" s="7"/>
      <c r="AF251" s="14">
        <f>M251*G251*1</f>
        <v>0</v>
      </c>
    </row>
    <row r="252" spans="1:32">
      <c r="A252" s="102" t="s">
        <v>9</v>
      </c>
      <c r="B252" s="110">
        <v>41523</v>
      </c>
      <c r="C252" s="111"/>
      <c r="D252" s="112"/>
      <c r="E252" s="111"/>
      <c r="F252" s="111"/>
      <c r="G252" s="111"/>
      <c r="H252" s="111">
        <v>1</v>
      </c>
      <c r="I252" s="113">
        <v>0.30208333333333331</v>
      </c>
      <c r="J252" s="114">
        <v>3.125E-2</v>
      </c>
      <c r="K252" s="115">
        <v>0.75</v>
      </c>
      <c r="L252" s="9">
        <f t="shared" si="33"/>
        <v>1</v>
      </c>
      <c r="M252" s="116">
        <f>K252-I252+IF(I252&gt;K252,1)-J252+(E252*base!E$4)+(D252*base!E$4)+(C252*base!E$4)+(F252*base!E$4)</f>
        <v>0.41666666666666669</v>
      </c>
      <c r="N252" s="117" t="str">
        <f>IF(M252&lt;=base!E$5,"","Faux")</f>
        <v/>
      </c>
      <c r="O252" s="118">
        <f>IF(SUM(M252-base!E$5)&lt;0,0,SUM(M252-base!E$5))</f>
        <v>0</v>
      </c>
      <c r="P252" s="119"/>
      <c r="Q252" s="109" t="str">
        <f>IF(P252&lt;=base!E$3,"","Faux")</f>
        <v/>
      </c>
      <c r="R252" s="120">
        <f>IF(SUM(P252-base!E$3)&lt;0,0,SUM(P252-base!E$3))</f>
        <v>0</v>
      </c>
      <c r="S252" s="10">
        <f>L252*SUM(M249:M252)</f>
        <v>1.25</v>
      </c>
      <c r="T252" s="10">
        <f t="shared" si="43"/>
        <v>0</v>
      </c>
      <c r="U252" s="15"/>
      <c r="V252" s="4" t="str">
        <f>IF(travail!U252&lt;=base!E$8,"","Faux")</f>
        <v/>
      </c>
      <c r="W252" s="15"/>
      <c r="X252" s="4"/>
      <c r="AD252" s="12">
        <f>IF(SUM(MOD(K252-I252,1)-IF(K252&gt;I252,MAX(0,MIN(K252,base!E$14/24)-MAX(I252,7/24)),MAX(0,base!E$14/24-MAX(I252,7/24))+MAX(0,MIN(K252,base!E$14/24)-7/24)))&lt;0,0,SUM(MOD(K252-I252,1)-IF(K252&gt;I252,MAX(0,MIN(K252,base!E$14/24)-MAX(I252,7/24)),MAX(0,base!E$14/24-MAX(I252,7/24))+MAX(0,MIN(K252,base!E$14/24)-7/24))))</f>
        <v>0</v>
      </c>
      <c r="AE252" s="7"/>
      <c r="AF252" s="14">
        <f>M252*G252*1</f>
        <v>0</v>
      </c>
    </row>
    <row r="253" spans="1:32">
      <c r="A253" s="102" t="s">
        <v>3</v>
      </c>
      <c r="B253" s="110">
        <v>41524</v>
      </c>
      <c r="C253" s="111"/>
      <c r="D253" s="112"/>
      <c r="E253" s="111"/>
      <c r="F253" s="111"/>
      <c r="G253" s="111"/>
      <c r="H253" s="111">
        <v>1</v>
      </c>
      <c r="I253" s="113">
        <v>0.30208333333333331</v>
      </c>
      <c r="J253" s="114">
        <v>3.125E-2</v>
      </c>
      <c r="K253" s="115">
        <v>0.75</v>
      </c>
      <c r="L253" s="9">
        <f t="shared" si="33"/>
        <v>1</v>
      </c>
      <c r="M253" s="116">
        <f>K253-I253+IF(I253&gt;K253,1)-J253+(E253*base!E$4)+(D253*base!E$4)+(C253*base!E$4)+(F253*base!E$4)</f>
        <v>0.41666666666666669</v>
      </c>
      <c r="N253" s="117" t="str">
        <f>IF(M253&lt;=base!E$5,"","Faux")</f>
        <v/>
      </c>
      <c r="O253" s="118">
        <f>IF(SUM(M253-base!E$5)&lt;0,0,SUM(M253-base!E$5))</f>
        <v>0</v>
      </c>
      <c r="P253" s="119"/>
      <c r="Q253" s="109" t="str">
        <f>IF(P253&lt;=base!E$3,"","Faux")</f>
        <v/>
      </c>
      <c r="R253" s="120">
        <f>IF(SUM(P253-base!E$3)&lt;0,0,SUM(P253-base!E$3))</f>
        <v>0</v>
      </c>
      <c r="S253" s="10">
        <f>L253*SUM(M249:M253)</f>
        <v>1.6666666666666667</v>
      </c>
      <c r="T253" s="10">
        <f>IF(S253&gt;("36:00"*1),S253-("36:00"*1),0)-T252</f>
        <v>0.16666666666666674</v>
      </c>
      <c r="U253" s="15"/>
      <c r="V253" s="4" t="str">
        <f>IF(travail!U253&lt;=base!E$8,"","Faux")</f>
        <v/>
      </c>
      <c r="W253" s="15"/>
      <c r="X253" s="4"/>
      <c r="AD253" s="12">
        <f>IF(SUM(MOD(K253-I253,1)-IF(K253&gt;I253,MAX(0,MIN(K253,base!E$14/24)-MAX(I253,7/24)),MAX(0,base!E$14/24-MAX(I253,7/24))+MAX(0,MIN(K253,base!E$14/24)-7/24)))&lt;0,0,SUM(MOD(K253-I253,1)-IF(K253&gt;I253,MAX(0,MIN(K253,base!E$14/24)-MAX(I253,7/24)),MAX(0,base!E$14/24-MAX(I253,7/24))+MAX(0,MIN(K253,base!E$14/24)-7/24))))</f>
        <v>0</v>
      </c>
      <c r="AE253" s="7"/>
      <c r="AF253" s="14">
        <f>M253*G253*1</f>
        <v>0</v>
      </c>
    </row>
    <row r="254" spans="1:32">
      <c r="A254" s="102" t="s">
        <v>4</v>
      </c>
      <c r="B254" s="110">
        <v>41525</v>
      </c>
      <c r="C254" s="111"/>
      <c r="D254" s="112"/>
      <c r="E254" s="111"/>
      <c r="F254" s="111"/>
      <c r="G254" s="111"/>
      <c r="H254" s="111"/>
      <c r="I254" s="113"/>
      <c r="J254" s="114"/>
      <c r="K254" s="115"/>
      <c r="L254" s="9">
        <f t="shared" si="33"/>
        <v>0</v>
      </c>
      <c r="M254" s="116">
        <f>K254-I254+IF(I254&gt;K254,1)-J254+(E254*base!E$4)+(D254*base!E$4)+(C254*base!E$4)+(F254*base!E$4)</f>
        <v>0</v>
      </c>
      <c r="N254" s="117" t="str">
        <f>IF(M254&lt;=base!E$5,"","Faux")</f>
        <v/>
      </c>
      <c r="O254" s="118">
        <f>IF(SUM(M254-base!E$5)&lt;0,0,SUM(M254-base!E$5))</f>
        <v>0</v>
      </c>
      <c r="P254" s="119">
        <f t="shared" si="35"/>
        <v>0</v>
      </c>
      <c r="Q254" s="109" t="str">
        <f>IF(P254&lt;=base!E$3,"","Faux")</f>
        <v/>
      </c>
      <c r="R254" s="120">
        <f>IF(SUM(P254-base!E$3)&lt;0,0,SUM(P254-base!E$3))</f>
        <v>0</v>
      </c>
      <c r="S254" s="10">
        <f>L254*SUM(M249:M254)</f>
        <v>0</v>
      </c>
      <c r="T254" s="10">
        <f>IF(SUM(IF(S254&gt;("36:00"*1),S254-("36:00"*1),0)-T252-T253)&lt;0,0,SUM(IF(S254&gt;("36:00"*1),S254-("36:00"*1),0)-T252-T253))</f>
        <v>0</v>
      </c>
      <c r="U254" s="15"/>
      <c r="V254" s="4" t="str">
        <f>IF(travail!U254&lt;=base!E$8,"","Faux")</f>
        <v/>
      </c>
      <c r="W254" s="15"/>
      <c r="X254" s="4"/>
      <c r="AD254" s="12">
        <f>IF(SUM(MOD(K254-I254,1)-IF(K254&gt;I254,MAX(0,MIN(K254,base!E$14/24)-MAX(I254,7/24)),MAX(0,base!E$14/24-MAX(I254,7/24))+MAX(0,MIN(K254,base!E$14/24)-7/24)))&lt;0,0,SUM(MOD(K254-I254,1)-IF(K254&gt;I254,MAX(0,MIN(K254,base!E$14/24)-MAX(I254,7/24)),MAX(0,base!E$14/24-MAX(I254,7/24))+MAX(0,MIN(K254,base!E$14/24)-7/24))))</f>
        <v>0</v>
      </c>
      <c r="AE254" s="7"/>
      <c r="AF254" s="14"/>
    </row>
    <row r="255" spans="1:32">
      <c r="A255" s="102" t="s">
        <v>5</v>
      </c>
      <c r="B255" s="110">
        <v>41526</v>
      </c>
      <c r="C255" s="111"/>
      <c r="D255" s="112"/>
      <c r="E255" s="111"/>
      <c r="F255" s="111"/>
      <c r="G255" s="111"/>
      <c r="H255" s="111"/>
      <c r="I255" s="113"/>
      <c r="J255" s="114"/>
      <c r="K255" s="115"/>
      <c r="L255" s="9">
        <f t="shared" si="33"/>
        <v>0</v>
      </c>
      <c r="M255" s="116">
        <f>K255-I255+IF(I255&gt;K255,1)-J255+(E255*base!E$4)+(D255*base!E$4)+(C255*base!E$4)+(F255*base!E$4)</f>
        <v>0</v>
      </c>
      <c r="N255" s="117" t="str">
        <f>IF(M255&lt;=base!E$5,"","Faux")</f>
        <v/>
      </c>
      <c r="O255" s="118">
        <f>IF(SUM(M255-base!E$5)&lt;0,0,SUM(M255-base!E$5))</f>
        <v>0</v>
      </c>
      <c r="P255" s="119">
        <f t="shared" si="35"/>
        <v>0</v>
      </c>
      <c r="Q255" s="109" t="str">
        <f>IF(P255&lt;=base!E$3,"","Faux")</f>
        <v/>
      </c>
      <c r="R255" s="120">
        <f>IF(SUM(P255-base!E$3)&lt;0,0,SUM(P255-base!E$3))</f>
        <v>0</v>
      </c>
      <c r="S255" s="10">
        <f>L255*SUM(M249:M255)</f>
        <v>0</v>
      </c>
      <c r="T255" s="10">
        <f>IF(SUM(IF(S255&gt;("36:00"*1),S255-("36:00"*1),0)-T253-T254)&lt;0,0,SUM(IF(S255&gt;("36:00"*1),S255-("36:00"*1),0)-T253-T254))</f>
        <v>0</v>
      </c>
      <c r="U255" s="15">
        <f>SUM(M249:M255)</f>
        <v>1.6666666666666667</v>
      </c>
      <c r="V255" s="4" t="str">
        <f>IF(travail!U255&lt;=base!E$8,"","Faux")</f>
        <v/>
      </c>
      <c r="W255" s="11">
        <f>IF(SUM(U255-base!E$8)&lt;0,0,SUM(U255-base!E$8))</f>
        <v>0</v>
      </c>
      <c r="X255" s="15">
        <f>IF(base!E$7&lt;U255,U255-base!E$7,0)</f>
        <v>0.16666666666666674</v>
      </c>
      <c r="AD255" s="12">
        <f>IF(SUM(MOD(K255-I255,1)-IF(K255&gt;I255,MAX(0,MIN(K255,base!E$14/24)-MAX(I255,7/24)),MAX(0,base!E$14/24-MAX(I255,7/24))+MAX(0,MIN(K255,base!E$14/24)-7/24)))&lt;0,0,SUM(MOD(K255-I255,1)-IF(K255&gt;I255,MAX(0,MIN(K255,base!E$14/24)-MAX(I255,7/24)),MAX(0,base!E$14/24-MAX(I255,7/24))+MAX(0,MIN(K255,base!E$14/24)-7/24))))</f>
        <v>0</v>
      </c>
      <c r="AE255" s="13">
        <f>M255</f>
        <v>0</v>
      </c>
      <c r="AF255" s="14"/>
    </row>
    <row r="256" spans="1:32">
      <c r="A256" s="102" t="s">
        <v>6</v>
      </c>
      <c r="B256" s="110">
        <v>41527</v>
      </c>
      <c r="C256" s="111"/>
      <c r="D256" s="112"/>
      <c r="E256" s="111"/>
      <c r="F256" s="111"/>
      <c r="G256" s="111"/>
      <c r="H256" s="111">
        <v>1</v>
      </c>
      <c r="I256" s="113">
        <v>0.30208333333333331</v>
      </c>
      <c r="J256" s="114">
        <v>3.125E-2</v>
      </c>
      <c r="K256" s="115">
        <v>0.75</v>
      </c>
      <c r="L256" s="9">
        <f t="shared" si="33"/>
        <v>1</v>
      </c>
      <c r="M256" s="116">
        <f>K256-I256+IF(I256&gt;K256,1)-J256+(E256*base!E$4)+(D256*base!E$4)+(C256*base!E$4)+(F256*base!E$4)</f>
        <v>0.41666666666666669</v>
      </c>
      <c r="N256" s="117" t="str">
        <f>IF(M256&lt;=base!E$5,"","Faux")</f>
        <v/>
      </c>
      <c r="O256" s="118">
        <f>IF(SUM(M256-base!E$5)&lt;0,0,SUM(M256-base!E$5))</f>
        <v>0</v>
      </c>
      <c r="P256" s="119"/>
      <c r="Q256" s="109" t="str">
        <f>IF(P256&lt;=base!E$3,"","Faux")</f>
        <v/>
      </c>
      <c r="R256" s="120">
        <f>IF(SUM(P256-base!E$3)&lt;0,0,SUM(P256-base!E$3))</f>
        <v>0</v>
      </c>
      <c r="S256" s="15"/>
      <c r="T256" s="15"/>
      <c r="U256" s="15"/>
      <c r="V256" s="4" t="str">
        <f>IF(travail!U256&lt;=base!E$8,"","Faux")</f>
        <v/>
      </c>
      <c r="W256" s="15"/>
      <c r="X256" s="4"/>
      <c r="AD256" s="12">
        <f>IF(SUM(MOD(K256-I256,1)-IF(K256&gt;I256,MAX(0,MIN(K256,base!E$14/24)-MAX(I256,7/24)),MAX(0,base!E$14/24-MAX(I256,7/24))+MAX(0,MIN(K256,base!E$14/24)-7/24)))&lt;0,0,SUM(MOD(K256-I256,1)-IF(K256&gt;I256,MAX(0,MIN(K256,base!E$14/24)-MAX(I256,7/24)),MAX(0,base!E$14/24-MAX(I256,7/24))+MAX(0,MIN(K256,base!E$14/24)-7/24))))</f>
        <v>0</v>
      </c>
      <c r="AE256" s="7"/>
      <c r="AF256" s="14">
        <f>M256*G256*1</f>
        <v>0</v>
      </c>
    </row>
    <row r="257" spans="1:32">
      <c r="A257" s="102" t="s">
        <v>7</v>
      </c>
      <c r="B257" s="110">
        <v>41528</v>
      </c>
      <c r="C257" s="111"/>
      <c r="D257" s="112"/>
      <c r="E257" s="111"/>
      <c r="F257" s="111"/>
      <c r="G257" s="111"/>
      <c r="H257" s="111">
        <v>1</v>
      </c>
      <c r="I257" s="113">
        <v>0.30208333333333331</v>
      </c>
      <c r="J257" s="114">
        <v>3.125E-2</v>
      </c>
      <c r="K257" s="115">
        <v>0.75</v>
      </c>
      <c r="L257" s="9">
        <f t="shared" si="33"/>
        <v>1</v>
      </c>
      <c r="M257" s="116">
        <f>K257-I257+IF(I257&gt;K257,1)-J257+(E257*base!E$4)+(D257*base!E$4)+(C257*base!E$4)+(F257*base!E$4)</f>
        <v>0.41666666666666669</v>
      </c>
      <c r="N257" s="117" t="str">
        <f>IF(M257&lt;=base!E$5,"","Faux")</f>
        <v/>
      </c>
      <c r="O257" s="118">
        <f>IF(SUM(M257-base!E$5)&lt;0,0,SUM(M257-base!E$5))</f>
        <v>0</v>
      </c>
      <c r="P257" s="119"/>
      <c r="Q257" s="109" t="str">
        <f>IF(P257&lt;=base!E$3,"","Faux")</f>
        <v/>
      </c>
      <c r="R257" s="120">
        <f>IF(SUM(P257-base!E$3)&lt;0,0,SUM(P257-base!E$3))</f>
        <v>0</v>
      </c>
      <c r="S257" s="10">
        <f>L257*SUM(M256:M257)</f>
        <v>0.83333333333333337</v>
      </c>
      <c r="T257" s="10">
        <f t="shared" ref="T257:T259" si="44">IF(S257&gt;("36:00"*1),S257-("36:00"*1),0)-T256</f>
        <v>0</v>
      </c>
      <c r="U257" s="15"/>
      <c r="V257" s="4" t="str">
        <f>IF(travail!U257&lt;=base!E$8,"","Faux")</f>
        <v/>
      </c>
      <c r="W257" s="15"/>
      <c r="X257" s="4"/>
      <c r="AD257" s="12">
        <f>IF(SUM(MOD(K257-I257,1)-IF(K257&gt;I257,MAX(0,MIN(K257,base!E$14/24)-MAX(I257,7/24)),MAX(0,base!E$14/24-MAX(I257,7/24))+MAX(0,MIN(K257,base!E$14/24)-7/24)))&lt;0,0,SUM(MOD(K257-I257,1)-IF(K257&gt;I257,MAX(0,MIN(K257,base!E$14/24)-MAX(I257,7/24)),MAX(0,base!E$14/24-MAX(I257,7/24))+MAX(0,MIN(K257,base!E$14/24)-7/24))))</f>
        <v>0</v>
      </c>
      <c r="AE257" s="7"/>
      <c r="AF257" s="14">
        <f>M257*G257*1</f>
        <v>0</v>
      </c>
    </row>
    <row r="258" spans="1:32">
      <c r="A258" s="102" t="s">
        <v>8</v>
      </c>
      <c r="B258" s="110">
        <v>41529</v>
      </c>
      <c r="C258" s="111"/>
      <c r="D258" s="112"/>
      <c r="E258" s="111"/>
      <c r="F258" s="111"/>
      <c r="G258" s="111"/>
      <c r="H258" s="111">
        <v>1</v>
      </c>
      <c r="I258" s="113"/>
      <c r="J258" s="114"/>
      <c r="K258" s="115"/>
      <c r="L258" s="9">
        <f t="shared" ref="L258:L321" si="45">C258+D258+E258+F258+G258+H258</f>
        <v>1</v>
      </c>
      <c r="M258" s="116">
        <f>K258-I258+IF(I258&gt;K258,1)-J258+(E258*base!E$4)+(D258*base!E$4)+(C258*base!E$4)+(F258*base!E$4)</f>
        <v>0</v>
      </c>
      <c r="N258" s="117" t="str">
        <f>IF(M258&lt;=base!E$5,"","Faux")</f>
        <v/>
      </c>
      <c r="O258" s="118">
        <f>IF(SUM(M258-base!E$5)&lt;0,0,SUM(M258-base!E$5))</f>
        <v>0</v>
      </c>
      <c r="P258" s="119">
        <f t="shared" ref="P257:P320" si="46">K258-I258+IF(I258&gt;K258,1)</f>
        <v>0</v>
      </c>
      <c r="Q258" s="109" t="str">
        <f>IF(P258&lt;=base!E$3,"","Faux")</f>
        <v/>
      </c>
      <c r="R258" s="120">
        <f>IF(SUM(P258-base!E$3)&lt;0,0,SUM(P258-base!E$3))</f>
        <v>0</v>
      </c>
      <c r="S258" s="10">
        <f>L258*SUM(M256:M258)</f>
        <v>0.83333333333333337</v>
      </c>
      <c r="T258" s="10">
        <f t="shared" si="44"/>
        <v>0</v>
      </c>
      <c r="U258" s="15"/>
      <c r="V258" s="4" t="str">
        <f>IF(travail!U258&lt;=base!E$8,"","Faux")</f>
        <v/>
      </c>
      <c r="W258" s="15"/>
      <c r="X258" s="4"/>
      <c r="AD258" s="12">
        <f>IF(SUM(MOD(K258-I258,1)-IF(K258&gt;I258,MAX(0,MIN(K258,base!E$14/24)-MAX(I258,7/24)),MAX(0,base!E$14/24-MAX(I258,7/24))+MAX(0,MIN(K258,base!E$14/24)-7/24)))&lt;0,0,SUM(MOD(K258-I258,1)-IF(K258&gt;I258,MAX(0,MIN(K258,base!E$14/24)-MAX(I258,7/24)),MAX(0,base!E$14/24-MAX(I258,7/24))+MAX(0,MIN(K258,base!E$14/24)-7/24))))</f>
        <v>0</v>
      </c>
      <c r="AE258" s="7"/>
      <c r="AF258" s="14">
        <f>M258*G258*1</f>
        <v>0</v>
      </c>
    </row>
    <row r="259" spans="1:32">
      <c r="A259" s="102" t="s">
        <v>9</v>
      </c>
      <c r="B259" s="110">
        <v>41530</v>
      </c>
      <c r="C259" s="111"/>
      <c r="D259" s="112"/>
      <c r="E259" s="111"/>
      <c r="F259" s="111"/>
      <c r="G259" s="111"/>
      <c r="H259" s="111">
        <v>1</v>
      </c>
      <c r="I259" s="113">
        <v>0.30208333333333331</v>
      </c>
      <c r="J259" s="114">
        <v>3.125E-2</v>
      </c>
      <c r="K259" s="115">
        <v>0.75</v>
      </c>
      <c r="L259" s="9">
        <f t="shared" si="45"/>
        <v>1</v>
      </c>
      <c r="M259" s="116">
        <f>K259-I259+IF(I259&gt;K259,1)-J259+(E259*base!E$4)+(D259*base!E$4)+(C259*base!E$4)+(F259*base!E$4)</f>
        <v>0.41666666666666669</v>
      </c>
      <c r="N259" s="117" t="str">
        <f>IF(M259&lt;=base!E$5,"","Faux")</f>
        <v/>
      </c>
      <c r="O259" s="118">
        <f>IF(SUM(M259-base!E$5)&lt;0,0,SUM(M259-base!E$5))</f>
        <v>0</v>
      </c>
      <c r="P259" s="119"/>
      <c r="Q259" s="109" t="str">
        <f>IF(P259&lt;=base!E$3,"","Faux")</f>
        <v/>
      </c>
      <c r="R259" s="120">
        <f>IF(SUM(P259-base!E$3)&lt;0,0,SUM(P259-base!E$3))</f>
        <v>0</v>
      </c>
      <c r="S259" s="10">
        <f>L259*SUM(M256:M259)</f>
        <v>1.25</v>
      </c>
      <c r="T259" s="10">
        <f t="shared" si="44"/>
        <v>0</v>
      </c>
      <c r="U259" s="15"/>
      <c r="V259" s="4" t="str">
        <f>IF(travail!U259&lt;=base!E$8,"","Faux")</f>
        <v/>
      </c>
      <c r="W259" s="15"/>
      <c r="X259" s="4"/>
      <c r="AD259" s="12">
        <f>IF(SUM(MOD(K259-I259,1)-IF(K259&gt;I259,MAX(0,MIN(K259,base!E$14/24)-MAX(I259,7/24)),MAX(0,base!E$14/24-MAX(I259,7/24))+MAX(0,MIN(K259,base!E$14/24)-7/24)))&lt;0,0,SUM(MOD(K259-I259,1)-IF(K259&gt;I259,MAX(0,MIN(K259,base!E$14/24)-MAX(I259,7/24)),MAX(0,base!E$14/24-MAX(I259,7/24))+MAX(0,MIN(K259,base!E$14/24)-7/24))))</f>
        <v>0</v>
      </c>
      <c r="AE259" s="7"/>
      <c r="AF259" s="14">
        <f>M259*G259*1</f>
        <v>0</v>
      </c>
    </row>
    <row r="260" spans="1:32">
      <c r="A260" s="102" t="s">
        <v>3</v>
      </c>
      <c r="B260" s="110">
        <v>41531</v>
      </c>
      <c r="C260" s="111"/>
      <c r="D260" s="112"/>
      <c r="E260" s="111"/>
      <c r="F260" s="111"/>
      <c r="G260" s="111"/>
      <c r="H260" s="111">
        <v>1</v>
      </c>
      <c r="I260" s="113">
        <v>0.30208333333333331</v>
      </c>
      <c r="J260" s="114">
        <v>3.125E-2</v>
      </c>
      <c r="K260" s="115">
        <v>0.75</v>
      </c>
      <c r="L260" s="9">
        <f t="shared" si="45"/>
        <v>1</v>
      </c>
      <c r="M260" s="116">
        <f>K260-I260+IF(I260&gt;K260,1)-J260+(E260*base!E$4)+(D260*base!E$4)+(C260*base!E$4)+(F260*base!E$4)</f>
        <v>0.41666666666666669</v>
      </c>
      <c r="N260" s="117" t="str">
        <f>IF(M260&lt;=base!E$5,"","Faux")</f>
        <v/>
      </c>
      <c r="O260" s="118">
        <f>IF(SUM(M260-base!E$5)&lt;0,0,SUM(M260-base!E$5))</f>
        <v>0</v>
      </c>
      <c r="P260" s="119"/>
      <c r="Q260" s="109" t="str">
        <f>IF(P260&lt;=base!E$3,"","Faux")</f>
        <v/>
      </c>
      <c r="R260" s="120">
        <f>IF(SUM(P260-base!E$3)&lt;0,0,SUM(P260-base!E$3))</f>
        <v>0</v>
      </c>
      <c r="S260" s="10">
        <f>L260*SUM(M256:M260)</f>
        <v>1.6666666666666667</v>
      </c>
      <c r="T260" s="10">
        <f>IF(S260&gt;("36:00"*1),S260-("36:00"*1),0)-T259</f>
        <v>0.16666666666666674</v>
      </c>
      <c r="U260" s="15"/>
      <c r="V260" s="4" t="str">
        <f>IF(travail!U260&lt;=base!E$8,"","Faux")</f>
        <v/>
      </c>
      <c r="W260" s="15"/>
      <c r="X260" s="4"/>
      <c r="AD260" s="12">
        <f>IF(SUM(MOD(K260-I260,1)-IF(K260&gt;I260,MAX(0,MIN(K260,base!E$14/24)-MAX(I260,7/24)),MAX(0,base!E$14/24-MAX(I260,7/24))+MAX(0,MIN(K260,base!E$14/24)-7/24)))&lt;0,0,SUM(MOD(K260-I260,1)-IF(K260&gt;I260,MAX(0,MIN(K260,base!E$14/24)-MAX(I260,7/24)),MAX(0,base!E$14/24-MAX(I260,7/24))+MAX(0,MIN(K260,base!E$14/24)-7/24))))</f>
        <v>0</v>
      </c>
      <c r="AE260" s="7"/>
      <c r="AF260" s="14">
        <f>M260*G260*1</f>
        <v>0</v>
      </c>
    </row>
    <row r="261" spans="1:32">
      <c r="A261" s="102" t="s">
        <v>4</v>
      </c>
      <c r="B261" s="110">
        <v>41532</v>
      </c>
      <c r="C261" s="111"/>
      <c r="D261" s="112"/>
      <c r="E261" s="111"/>
      <c r="F261" s="111"/>
      <c r="G261" s="111"/>
      <c r="H261" s="111"/>
      <c r="I261" s="113"/>
      <c r="J261" s="114"/>
      <c r="K261" s="115"/>
      <c r="L261" s="9">
        <f t="shared" si="45"/>
        <v>0</v>
      </c>
      <c r="M261" s="116">
        <f>K261-I261+IF(I261&gt;K261,1)-J261+(E261*base!E$4)+(D261*base!E$4)+(C261*base!E$4)+(F261*base!E$4)</f>
        <v>0</v>
      </c>
      <c r="N261" s="117" t="str">
        <f>IF(M261&lt;=base!E$5,"","Faux")</f>
        <v/>
      </c>
      <c r="O261" s="118">
        <f>IF(SUM(M261-base!E$5)&lt;0,0,SUM(M261-base!E$5))</f>
        <v>0</v>
      </c>
      <c r="P261" s="119">
        <f t="shared" si="46"/>
        <v>0</v>
      </c>
      <c r="Q261" s="109" t="str">
        <f>IF(P261&lt;=base!E$3,"","Faux")</f>
        <v/>
      </c>
      <c r="R261" s="120">
        <f>IF(SUM(P261-base!E$3)&lt;0,0,SUM(P261-base!E$3))</f>
        <v>0</v>
      </c>
      <c r="S261" s="10">
        <f>L261*SUM(M256:M261)</f>
        <v>0</v>
      </c>
      <c r="T261" s="10">
        <f>IF(SUM(IF(S261&gt;("36:00"*1),S261-("36:00"*1),0)-T259-T260)&lt;0,0,SUM(IF(S261&gt;("36:00"*1),S261-("36:00"*1),0)-T259-T260))</f>
        <v>0</v>
      </c>
      <c r="U261" s="15"/>
      <c r="V261" s="4" t="str">
        <f>IF(travail!U261&lt;=base!E$8,"","Faux")</f>
        <v/>
      </c>
      <c r="W261" s="15"/>
      <c r="X261" s="4"/>
      <c r="AD261" s="12">
        <f>IF(SUM(MOD(K261-I261,1)-IF(K261&gt;I261,MAX(0,MIN(K261,base!E$14/24)-MAX(I261,7/24)),MAX(0,base!E$14/24-MAX(I261,7/24))+MAX(0,MIN(K261,base!E$14/24)-7/24)))&lt;0,0,SUM(MOD(K261-I261,1)-IF(K261&gt;I261,MAX(0,MIN(K261,base!E$14/24)-MAX(I261,7/24)),MAX(0,base!E$14/24-MAX(I261,7/24))+MAX(0,MIN(K261,base!E$14/24)-7/24))))</f>
        <v>0</v>
      </c>
      <c r="AE261" s="7"/>
      <c r="AF261" s="14"/>
    </row>
    <row r="262" spans="1:32">
      <c r="A262" s="102" t="s">
        <v>5</v>
      </c>
      <c r="B262" s="110">
        <v>41533</v>
      </c>
      <c r="C262" s="111"/>
      <c r="D262" s="112"/>
      <c r="E262" s="111"/>
      <c r="F262" s="111"/>
      <c r="G262" s="111"/>
      <c r="H262" s="111"/>
      <c r="I262" s="113"/>
      <c r="J262" s="114"/>
      <c r="K262" s="115"/>
      <c r="L262" s="9">
        <f t="shared" si="45"/>
        <v>0</v>
      </c>
      <c r="M262" s="116">
        <f>K262-I262+IF(I262&gt;K262,1)-J262+(E262*base!E$4)+(D262*base!E$4)+(C262*base!E$4)+(F262*base!E$4)</f>
        <v>0</v>
      </c>
      <c r="N262" s="117" t="str">
        <f>IF(M262&lt;=base!E$5,"","Faux")</f>
        <v/>
      </c>
      <c r="O262" s="118">
        <f>IF(SUM(M262-base!E$5)&lt;0,0,SUM(M262-base!E$5))</f>
        <v>0</v>
      </c>
      <c r="P262" s="119">
        <f t="shared" si="46"/>
        <v>0</v>
      </c>
      <c r="Q262" s="109" t="str">
        <f>IF(P262&lt;=base!E$3,"","Faux")</f>
        <v/>
      </c>
      <c r="R262" s="120">
        <f>IF(SUM(P262-base!E$3)&lt;0,0,SUM(P262-base!E$3))</f>
        <v>0</v>
      </c>
      <c r="S262" s="10">
        <f>L262*SUM(M256:M262)</f>
        <v>0</v>
      </c>
      <c r="T262" s="10">
        <f>IF(SUM(IF(S262&gt;("36:00"*1),S262-("36:00"*1),0)-T260-T261)&lt;0,0,SUM(IF(S262&gt;("36:00"*1),S262-("36:00"*1),0)-T260-T261))</f>
        <v>0</v>
      </c>
      <c r="U262" s="15">
        <f>SUM(M256:M262)</f>
        <v>1.6666666666666667</v>
      </c>
      <c r="V262" s="4" t="str">
        <f>IF(travail!U262&lt;=base!E$8,"","Faux")</f>
        <v/>
      </c>
      <c r="W262" s="11">
        <f>IF(SUM(U262-base!E$8)&lt;0,0,SUM(U262-base!E$8))</f>
        <v>0</v>
      </c>
      <c r="X262" s="15">
        <f>IF(base!E$7&lt;U262,U262-base!E$7,0)</f>
        <v>0.16666666666666674</v>
      </c>
      <c r="AD262" s="12">
        <f>IF(SUM(MOD(K262-I262,1)-IF(K262&gt;I262,MAX(0,MIN(K262,base!E$14/24)-MAX(I262,7/24)),MAX(0,base!E$14/24-MAX(I262,7/24))+MAX(0,MIN(K262,base!E$14/24)-7/24)))&lt;0,0,SUM(MOD(K262-I262,1)-IF(K262&gt;I262,MAX(0,MIN(K262,base!E$14/24)-MAX(I262,7/24)),MAX(0,base!E$14/24-MAX(I262,7/24))+MAX(0,MIN(K262,base!E$14/24)-7/24))))</f>
        <v>0</v>
      </c>
      <c r="AE262" s="13">
        <f>M262</f>
        <v>0</v>
      </c>
      <c r="AF262" s="14"/>
    </row>
    <row r="263" spans="1:32">
      <c r="A263" s="102" t="s">
        <v>6</v>
      </c>
      <c r="B263" s="110">
        <v>41534</v>
      </c>
      <c r="C263" s="111"/>
      <c r="D263" s="112"/>
      <c r="E263" s="111"/>
      <c r="F263" s="111"/>
      <c r="G263" s="111"/>
      <c r="H263" s="111">
        <v>1</v>
      </c>
      <c r="I263" s="113">
        <v>0.30208333333333331</v>
      </c>
      <c r="J263" s="114">
        <v>3.125E-2</v>
      </c>
      <c r="K263" s="115">
        <v>0.75</v>
      </c>
      <c r="L263" s="9">
        <f t="shared" si="45"/>
        <v>1</v>
      </c>
      <c r="M263" s="116">
        <f>K263-I263+IF(I263&gt;K263,1)-J263+(E263*base!E$4)+(D263*base!E$4)+(C263*base!E$4)+(F263*base!E$4)</f>
        <v>0.41666666666666669</v>
      </c>
      <c r="N263" s="117" t="str">
        <f>IF(M263&lt;=base!E$5,"","Faux")</f>
        <v/>
      </c>
      <c r="O263" s="118">
        <f>IF(SUM(M263-base!E$5)&lt;0,0,SUM(M263-base!E$5))</f>
        <v>0</v>
      </c>
      <c r="P263" s="119"/>
      <c r="Q263" s="109" t="str">
        <f>IF(P263&lt;=base!E$3,"","Faux")</f>
        <v/>
      </c>
      <c r="R263" s="120">
        <f>IF(SUM(P263-base!E$3)&lt;0,0,SUM(P263-base!E$3))</f>
        <v>0</v>
      </c>
      <c r="S263" s="15"/>
      <c r="T263" s="15"/>
      <c r="U263" s="15"/>
      <c r="V263" s="4" t="str">
        <f>IF(travail!U263&lt;=base!E$8,"","Faux")</f>
        <v/>
      </c>
      <c r="W263" s="15"/>
      <c r="X263" s="4"/>
      <c r="AD263" s="12">
        <f>IF(SUM(MOD(K263-I263,1)-IF(K263&gt;I263,MAX(0,MIN(K263,base!E$14/24)-MAX(I263,7/24)),MAX(0,base!E$14/24-MAX(I263,7/24))+MAX(0,MIN(K263,base!E$14/24)-7/24)))&lt;0,0,SUM(MOD(K263-I263,1)-IF(K263&gt;I263,MAX(0,MIN(K263,base!E$14/24)-MAX(I263,7/24)),MAX(0,base!E$14/24-MAX(I263,7/24))+MAX(0,MIN(K263,base!E$14/24)-7/24))))</f>
        <v>0</v>
      </c>
      <c r="AE263" s="7"/>
      <c r="AF263" s="14">
        <f>M263*G263*1</f>
        <v>0</v>
      </c>
    </row>
    <row r="264" spans="1:32">
      <c r="A264" s="102" t="s">
        <v>7</v>
      </c>
      <c r="B264" s="110">
        <v>41535</v>
      </c>
      <c r="C264" s="111"/>
      <c r="D264" s="112"/>
      <c r="E264" s="111"/>
      <c r="F264" s="111"/>
      <c r="G264" s="111"/>
      <c r="H264" s="111">
        <v>1</v>
      </c>
      <c r="I264" s="113">
        <v>0.30208333333333331</v>
      </c>
      <c r="J264" s="114">
        <v>3.125E-2</v>
      </c>
      <c r="K264" s="115">
        <v>0.75</v>
      </c>
      <c r="L264" s="9">
        <f t="shared" si="45"/>
        <v>1</v>
      </c>
      <c r="M264" s="116">
        <f>K264-I264+IF(I264&gt;K264,1)-J264+(E264*base!E$4)+(D264*base!E$4)+(C264*base!E$4)+(F264*base!E$4)</f>
        <v>0.41666666666666669</v>
      </c>
      <c r="N264" s="117" t="str">
        <f>IF(M264&lt;=base!E$5,"","Faux")</f>
        <v/>
      </c>
      <c r="O264" s="118">
        <f>IF(SUM(M264-base!E$5)&lt;0,0,SUM(M264-base!E$5))</f>
        <v>0</v>
      </c>
      <c r="P264" s="119"/>
      <c r="Q264" s="109" t="str">
        <f>IF(P264&lt;=base!E$3,"","Faux")</f>
        <v/>
      </c>
      <c r="R264" s="120">
        <f>IF(SUM(P264-base!E$3)&lt;0,0,SUM(P264-base!E$3))</f>
        <v>0</v>
      </c>
      <c r="S264" s="10">
        <f>L264*SUM(M263:M264)</f>
        <v>0.83333333333333337</v>
      </c>
      <c r="T264" s="10">
        <f t="shared" ref="T264:T266" si="47">IF(S264&gt;("36:00"*1),S264-("36:00"*1),0)-T263</f>
        <v>0</v>
      </c>
      <c r="U264" s="15"/>
      <c r="V264" s="4" t="str">
        <f>IF(travail!U264&lt;=base!E$8,"","Faux")</f>
        <v/>
      </c>
      <c r="W264" s="15"/>
      <c r="X264" s="4"/>
      <c r="AD264" s="12">
        <f>IF(SUM(MOD(K264-I264,1)-IF(K264&gt;I264,MAX(0,MIN(K264,base!E$14/24)-MAX(I264,7/24)),MAX(0,base!E$14/24-MAX(I264,7/24))+MAX(0,MIN(K264,base!E$14/24)-7/24)))&lt;0,0,SUM(MOD(K264-I264,1)-IF(K264&gt;I264,MAX(0,MIN(K264,base!E$14/24)-MAX(I264,7/24)),MAX(0,base!E$14/24-MAX(I264,7/24))+MAX(0,MIN(K264,base!E$14/24)-7/24))))</f>
        <v>0</v>
      </c>
      <c r="AE264" s="7"/>
      <c r="AF264" s="14">
        <f>M264*G264*1</f>
        <v>0</v>
      </c>
    </row>
    <row r="265" spans="1:32">
      <c r="A265" s="102" t="s">
        <v>8</v>
      </c>
      <c r="B265" s="110">
        <v>41536</v>
      </c>
      <c r="C265" s="111"/>
      <c r="D265" s="112"/>
      <c r="E265" s="111"/>
      <c r="F265" s="111"/>
      <c r="G265" s="111"/>
      <c r="H265" s="111">
        <v>1</v>
      </c>
      <c r="I265" s="113"/>
      <c r="J265" s="114"/>
      <c r="K265" s="115"/>
      <c r="L265" s="9">
        <f t="shared" si="45"/>
        <v>1</v>
      </c>
      <c r="M265" s="116">
        <f>K265-I265+IF(I265&gt;K265,1)-J265+(E265*base!E$4)+(D265*base!E$4)+(C265*base!E$4)+(F265*base!E$4)</f>
        <v>0</v>
      </c>
      <c r="N265" s="117" t="str">
        <f>IF(M265&lt;=base!E$5,"","Faux")</f>
        <v/>
      </c>
      <c r="O265" s="118">
        <f>IF(SUM(M265-base!E$5)&lt;0,0,SUM(M265-base!E$5))</f>
        <v>0</v>
      </c>
      <c r="P265" s="119">
        <f t="shared" si="46"/>
        <v>0</v>
      </c>
      <c r="Q265" s="109" t="str">
        <f>IF(P265&lt;=base!E$3,"","Faux")</f>
        <v/>
      </c>
      <c r="R265" s="120">
        <f>IF(SUM(P265-base!E$3)&lt;0,0,SUM(P265-base!E$3))</f>
        <v>0</v>
      </c>
      <c r="S265" s="10">
        <f>L265*SUM(M263:M265)</f>
        <v>0.83333333333333337</v>
      </c>
      <c r="T265" s="10">
        <f t="shared" si="47"/>
        <v>0</v>
      </c>
      <c r="U265" s="15"/>
      <c r="V265" s="4" t="str">
        <f>IF(travail!U265&lt;=base!E$8,"","Faux")</f>
        <v/>
      </c>
      <c r="W265" s="15"/>
      <c r="X265" s="4"/>
      <c r="AD265" s="12">
        <f>IF(SUM(MOD(K265-I265,1)-IF(K265&gt;I265,MAX(0,MIN(K265,base!E$14/24)-MAX(I265,7/24)),MAX(0,base!E$14/24-MAX(I265,7/24))+MAX(0,MIN(K265,base!E$14/24)-7/24)))&lt;0,0,SUM(MOD(K265-I265,1)-IF(K265&gt;I265,MAX(0,MIN(K265,base!E$14/24)-MAX(I265,7/24)),MAX(0,base!E$14/24-MAX(I265,7/24))+MAX(0,MIN(K265,base!E$14/24)-7/24))))</f>
        <v>0</v>
      </c>
      <c r="AE265" s="7"/>
      <c r="AF265" s="14">
        <f>M265*G265*1</f>
        <v>0</v>
      </c>
    </row>
    <row r="266" spans="1:32">
      <c r="A266" s="102" t="s">
        <v>9</v>
      </c>
      <c r="B266" s="110">
        <v>41537</v>
      </c>
      <c r="C266" s="111"/>
      <c r="D266" s="112"/>
      <c r="E266" s="111"/>
      <c r="F266" s="111"/>
      <c r="G266" s="111"/>
      <c r="H266" s="111"/>
      <c r="I266" s="113">
        <v>0.30208333333333331</v>
      </c>
      <c r="J266" s="114">
        <v>3.125E-2</v>
      </c>
      <c r="K266" s="115">
        <v>0.75</v>
      </c>
      <c r="L266" s="9">
        <f t="shared" si="45"/>
        <v>0</v>
      </c>
      <c r="M266" s="116">
        <f>K266-I266+IF(I266&gt;K266,1)-J266+(E266*base!E$4)+(D266*base!E$4)+(C266*base!E$4)+(F266*base!E$4)</f>
        <v>0.41666666666666669</v>
      </c>
      <c r="N266" s="117" t="str">
        <f>IF(M266&lt;=base!E$5,"","Faux")</f>
        <v/>
      </c>
      <c r="O266" s="118">
        <f>IF(SUM(M266-base!E$5)&lt;0,0,SUM(M266-base!E$5))</f>
        <v>0</v>
      </c>
      <c r="P266" s="119"/>
      <c r="Q266" s="109" t="str">
        <f>IF(P266&lt;=base!E$3,"","Faux")</f>
        <v/>
      </c>
      <c r="R266" s="120">
        <f>IF(SUM(P266-base!E$3)&lt;0,0,SUM(P266-base!E$3))</f>
        <v>0</v>
      </c>
      <c r="S266" s="10">
        <f>L266*SUM(M263:M266)</f>
        <v>0</v>
      </c>
      <c r="T266" s="10">
        <f t="shared" si="47"/>
        <v>0</v>
      </c>
      <c r="U266" s="15"/>
      <c r="V266" s="4" t="str">
        <f>IF(travail!U266&lt;=base!E$8,"","Faux")</f>
        <v/>
      </c>
      <c r="W266" s="15"/>
      <c r="X266" s="4"/>
      <c r="AD266" s="12">
        <f>IF(SUM(MOD(K266-I266,1)-IF(K266&gt;I266,MAX(0,MIN(K266,base!E$14/24)-MAX(I266,7/24)),MAX(0,base!E$14/24-MAX(I266,7/24))+MAX(0,MIN(K266,base!E$14/24)-7/24)))&lt;0,0,SUM(MOD(K266-I266,1)-IF(K266&gt;I266,MAX(0,MIN(K266,base!E$14/24)-MAX(I266,7/24)),MAX(0,base!E$14/24-MAX(I266,7/24))+MAX(0,MIN(K266,base!E$14/24)-7/24))))</f>
        <v>0</v>
      </c>
      <c r="AE266" s="7"/>
      <c r="AF266" s="14">
        <f>M266*G266*1</f>
        <v>0</v>
      </c>
    </row>
    <row r="267" spans="1:32">
      <c r="A267" s="102" t="s">
        <v>3</v>
      </c>
      <c r="B267" s="110">
        <v>41538</v>
      </c>
      <c r="C267" s="111"/>
      <c r="D267" s="112"/>
      <c r="E267" s="111"/>
      <c r="F267" s="111"/>
      <c r="G267" s="111"/>
      <c r="H267" s="111">
        <v>1</v>
      </c>
      <c r="I267" s="113">
        <v>0.30208333333333331</v>
      </c>
      <c r="J267" s="114">
        <v>3.125E-2</v>
      </c>
      <c r="K267" s="115">
        <v>0.75</v>
      </c>
      <c r="L267" s="9">
        <f t="shared" si="45"/>
        <v>1</v>
      </c>
      <c r="M267" s="116">
        <f>K267-I267+IF(I267&gt;K267,1)-J267+(E267*base!E$4)+(D267*base!E$4)+(C267*base!E$4)+(F267*base!E$4)</f>
        <v>0.41666666666666669</v>
      </c>
      <c r="N267" s="117" t="str">
        <f>IF(M267&lt;=base!E$5,"","Faux")</f>
        <v/>
      </c>
      <c r="O267" s="118">
        <f>IF(SUM(M267-base!E$5)&lt;0,0,SUM(M267-base!E$5))</f>
        <v>0</v>
      </c>
      <c r="P267" s="119"/>
      <c r="Q267" s="109" t="str">
        <f>IF(P267&lt;=base!E$3,"","Faux")</f>
        <v/>
      </c>
      <c r="R267" s="120">
        <f>IF(SUM(P267-base!E$3)&lt;0,0,SUM(P267-base!E$3))</f>
        <v>0</v>
      </c>
      <c r="S267" s="10">
        <f>L267*SUM(M263:M267)</f>
        <v>1.6666666666666667</v>
      </c>
      <c r="T267" s="10">
        <f>IF(S267&gt;("36:00"*1),S267-("36:00"*1),0)-T266</f>
        <v>0.16666666666666674</v>
      </c>
      <c r="U267" s="15"/>
      <c r="V267" s="4" t="str">
        <f>IF(travail!U267&lt;=base!E$8,"","Faux")</f>
        <v/>
      </c>
      <c r="W267" s="15"/>
      <c r="X267" s="4"/>
      <c r="AD267" s="12">
        <f>IF(SUM(MOD(K267-I267,1)-IF(K267&gt;I267,MAX(0,MIN(K267,base!E$14/24)-MAX(I267,7/24)),MAX(0,base!E$14/24-MAX(I267,7/24))+MAX(0,MIN(K267,base!E$14/24)-7/24)))&lt;0,0,SUM(MOD(K267-I267,1)-IF(K267&gt;I267,MAX(0,MIN(K267,base!E$14/24)-MAX(I267,7/24)),MAX(0,base!E$14/24-MAX(I267,7/24))+MAX(0,MIN(K267,base!E$14/24)-7/24))))</f>
        <v>0</v>
      </c>
      <c r="AE267" s="7"/>
      <c r="AF267" s="14">
        <f>M267*G267*1</f>
        <v>0</v>
      </c>
    </row>
    <row r="268" spans="1:32">
      <c r="A268" s="102" t="s">
        <v>4</v>
      </c>
      <c r="B268" s="110">
        <v>41539</v>
      </c>
      <c r="C268" s="111"/>
      <c r="D268" s="112"/>
      <c r="E268" s="111"/>
      <c r="F268" s="111"/>
      <c r="G268" s="111"/>
      <c r="H268" s="111"/>
      <c r="I268" s="113"/>
      <c r="J268" s="114"/>
      <c r="K268" s="115"/>
      <c r="L268" s="9">
        <f t="shared" si="45"/>
        <v>0</v>
      </c>
      <c r="M268" s="116">
        <f>K268-I268+IF(I268&gt;K268,1)-J268+(E268*base!E$4)+(D268*base!E$4)+(C268*base!E$4)+(F268*base!E$4)</f>
        <v>0</v>
      </c>
      <c r="N268" s="117" t="str">
        <f>IF(M268&lt;=base!E$5,"","Faux")</f>
        <v/>
      </c>
      <c r="O268" s="118">
        <f>IF(SUM(M268-base!E$5)&lt;0,0,SUM(M268-base!E$5))</f>
        <v>0</v>
      </c>
      <c r="P268" s="119">
        <f t="shared" si="46"/>
        <v>0</v>
      </c>
      <c r="Q268" s="109" t="str">
        <f>IF(P268&lt;=base!E$3,"","Faux")</f>
        <v/>
      </c>
      <c r="R268" s="120">
        <f>IF(SUM(P268-base!E$3)&lt;0,0,SUM(P268-base!E$3))</f>
        <v>0</v>
      </c>
      <c r="S268" s="10">
        <f>L268*SUM(M263:M268)</f>
        <v>0</v>
      </c>
      <c r="T268" s="10">
        <f>IF(SUM(IF(S268&gt;("36:00"*1),S268-("36:00"*1),0)-T266-T267)&lt;0,0,SUM(IF(S268&gt;("36:00"*1),S268-("36:00"*1),0)-T266-T267))</f>
        <v>0</v>
      </c>
      <c r="U268" s="15"/>
      <c r="V268" s="4" t="str">
        <f>IF(travail!U268&lt;=base!E$8,"","Faux")</f>
        <v/>
      </c>
      <c r="W268" s="15"/>
      <c r="X268" s="4"/>
      <c r="AD268" s="12">
        <f>IF(SUM(MOD(K268-I268,1)-IF(K268&gt;I268,MAX(0,MIN(K268,base!E$14/24)-MAX(I268,7/24)),MAX(0,base!E$14/24-MAX(I268,7/24))+MAX(0,MIN(K268,base!E$14/24)-7/24)))&lt;0,0,SUM(MOD(K268-I268,1)-IF(K268&gt;I268,MAX(0,MIN(K268,base!E$14/24)-MAX(I268,7/24)),MAX(0,base!E$14/24-MAX(I268,7/24))+MAX(0,MIN(K268,base!E$14/24)-7/24))))</f>
        <v>0</v>
      </c>
      <c r="AE268" s="7"/>
      <c r="AF268" s="14"/>
    </row>
    <row r="269" spans="1:32">
      <c r="A269" s="102" t="s">
        <v>5</v>
      </c>
      <c r="B269" s="110">
        <v>41540</v>
      </c>
      <c r="C269" s="111"/>
      <c r="D269" s="112"/>
      <c r="E269" s="111"/>
      <c r="F269" s="111"/>
      <c r="G269" s="111"/>
      <c r="H269" s="111"/>
      <c r="I269" s="113"/>
      <c r="J269" s="114"/>
      <c r="K269" s="115"/>
      <c r="L269" s="9">
        <f t="shared" si="45"/>
        <v>0</v>
      </c>
      <c r="M269" s="116">
        <f>K269-I269+IF(I269&gt;K269,1)-J269+(E269*base!E$4)+(D269*base!E$4)+(C269*base!E$4)+(F269*base!E$4)</f>
        <v>0</v>
      </c>
      <c r="N269" s="117" t="str">
        <f>IF(M269&lt;=base!E$5,"","Faux")</f>
        <v/>
      </c>
      <c r="O269" s="118">
        <f>IF(SUM(M269-base!E$5)&lt;0,0,SUM(M269-base!E$5))</f>
        <v>0</v>
      </c>
      <c r="P269" s="119">
        <f t="shared" si="46"/>
        <v>0</v>
      </c>
      <c r="Q269" s="109" t="str">
        <f>IF(P269&lt;=base!E$3,"","Faux")</f>
        <v/>
      </c>
      <c r="R269" s="120">
        <f>IF(SUM(P269-base!E$3)&lt;0,0,SUM(P269-base!E$3))</f>
        <v>0</v>
      </c>
      <c r="S269" s="10">
        <f>L269*SUM(M263:M269)</f>
        <v>0</v>
      </c>
      <c r="T269" s="10">
        <f>IF(SUM(IF(S269&gt;("36:00"*1),S269-("36:00"*1),0)-T267-T268)&lt;0,0,SUM(IF(S269&gt;("36:00"*1),S269-("36:00"*1),0)-T267-T268))</f>
        <v>0</v>
      </c>
      <c r="U269" s="15">
        <f>SUM(M263:M269)</f>
        <v>1.6666666666666667</v>
      </c>
      <c r="V269" s="4" t="str">
        <f>IF(travail!U269&lt;=base!E$8,"","Faux")</f>
        <v/>
      </c>
      <c r="W269" s="11">
        <f>IF(SUM(U269-base!E$8)&lt;0,0,SUM(U269-base!E$8))</f>
        <v>0</v>
      </c>
      <c r="X269" s="15">
        <f>IF(base!E$7&lt;U269,U269-base!E$7,0)</f>
        <v>0.16666666666666674</v>
      </c>
      <c r="AD269" s="12">
        <f>IF(SUM(MOD(K269-I269,1)-IF(K269&gt;I269,MAX(0,MIN(K269,base!E$14/24)-MAX(I269,7/24)),MAX(0,base!E$14/24-MAX(I269,7/24))+MAX(0,MIN(K269,base!E$14/24)-7/24)))&lt;0,0,SUM(MOD(K269-I269,1)-IF(K269&gt;I269,MAX(0,MIN(K269,base!E$14/24)-MAX(I269,7/24)),MAX(0,base!E$14/24-MAX(I269,7/24))+MAX(0,MIN(K269,base!E$14/24)-7/24))))</f>
        <v>0</v>
      </c>
      <c r="AE269" s="13">
        <f>M269</f>
        <v>0</v>
      </c>
      <c r="AF269" s="14"/>
    </row>
    <row r="270" spans="1:32">
      <c r="A270" s="102" t="s">
        <v>6</v>
      </c>
      <c r="B270" s="110">
        <v>41541</v>
      </c>
      <c r="C270" s="111"/>
      <c r="D270" s="112"/>
      <c r="E270" s="111"/>
      <c r="F270" s="111"/>
      <c r="G270" s="111"/>
      <c r="H270" s="111"/>
      <c r="I270" s="113">
        <v>0.30208333333333331</v>
      </c>
      <c r="J270" s="114">
        <v>3.125E-2</v>
      </c>
      <c r="K270" s="115">
        <v>0.75</v>
      </c>
      <c r="L270" s="9">
        <f t="shared" si="45"/>
        <v>0</v>
      </c>
      <c r="M270" s="116">
        <f>K270-I270+IF(I270&gt;K270,1)-J270+(E270*base!E$4)+(D270*base!E$4)+(C270*base!E$4)+(F270*base!E$4)</f>
        <v>0.41666666666666669</v>
      </c>
      <c r="N270" s="117" t="str">
        <f>IF(M270&lt;=base!E$5,"","Faux")</f>
        <v/>
      </c>
      <c r="O270" s="118">
        <f>IF(SUM(M270-base!E$5)&lt;0,0,SUM(M270-base!E$5))</f>
        <v>0</v>
      </c>
      <c r="P270" s="119"/>
      <c r="Q270" s="109" t="str">
        <f>IF(P270&lt;=base!E$3,"","Faux")</f>
        <v/>
      </c>
      <c r="R270" s="120">
        <f>IF(SUM(P270-base!E$3)&lt;0,0,SUM(P270-base!E$3))</f>
        <v>0</v>
      </c>
      <c r="S270" s="15"/>
      <c r="T270" s="15"/>
      <c r="U270" s="15"/>
      <c r="V270" s="4" t="str">
        <f>IF(travail!U270&lt;=base!E$8,"","Faux")</f>
        <v/>
      </c>
      <c r="W270" s="15"/>
      <c r="X270" s="4"/>
      <c r="AD270" s="12">
        <f>IF(SUM(MOD(K270-I270,1)-IF(K270&gt;I270,MAX(0,MIN(K270,base!E$14/24)-MAX(I270,7/24)),MAX(0,base!E$14/24-MAX(I270,7/24))+MAX(0,MIN(K270,base!E$14/24)-7/24)))&lt;0,0,SUM(MOD(K270-I270,1)-IF(K270&gt;I270,MAX(0,MIN(K270,base!E$14/24)-MAX(I270,7/24)),MAX(0,base!E$14/24-MAX(I270,7/24))+MAX(0,MIN(K270,base!E$14/24)-7/24))))</f>
        <v>0</v>
      </c>
      <c r="AE270" s="7"/>
      <c r="AF270" s="14">
        <f>M270*G270*1</f>
        <v>0</v>
      </c>
    </row>
    <row r="271" spans="1:32">
      <c r="A271" s="102" t="s">
        <v>7</v>
      </c>
      <c r="B271" s="110">
        <v>41542</v>
      </c>
      <c r="C271" s="111"/>
      <c r="D271" s="112"/>
      <c r="E271" s="111"/>
      <c r="F271" s="111"/>
      <c r="G271" s="111"/>
      <c r="H271" s="111">
        <v>1</v>
      </c>
      <c r="I271" s="113">
        <v>0.30208333333333331</v>
      </c>
      <c r="J271" s="114">
        <v>3.125E-2</v>
      </c>
      <c r="K271" s="115">
        <v>0.75</v>
      </c>
      <c r="L271" s="9">
        <f t="shared" si="45"/>
        <v>1</v>
      </c>
      <c r="M271" s="116">
        <f>K271-I271+IF(I271&gt;K271,1)-J271+(E271*base!E$4)+(D271*base!E$4)+(C271*base!E$4)+(F271*base!E$4)</f>
        <v>0.41666666666666669</v>
      </c>
      <c r="N271" s="117" t="str">
        <f>IF(M271&lt;=base!E$5,"","Faux")</f>
        <v/>
      </c>
      <c r="O271" s="118">
        <f>IF(SUM(M271-base!E$5)&lt;0,0,SUM(M271-base!E$5))</f>
        <v>0</v>
      </c>
      <c r="P271" s="119"/>
      <c r="Q271" s="109" t="str">
        <f>IF(P271&lt;=base!E$3,"","Faux")</f>
        <v/>
      </c>
      <c r="R271" s="120">
        <f>IF(SUM(P271-base!E$3)&lt;0,0,SUM(P271-base!E$3))</f>
        <v>0</v>
      </c>
      <c r="S271" s="10">
        <f>L271*SUM(M270:M271)</f>
        <v>0.83333333333333337</v>
      </c>
      <c r="T271" s="10">
        <f t="shared" ref="T271:T273" si="48">IF(S271&gt;("36:00"*1),S271-("36:00"*1),0)-T270</f>
        <v>0</v>
      </c>
      <c r="U271" s="15"/>
      <c r="V271" s="4" t="str">
        <f>IF(travail!U271&lt;=base!E$8,"","Faux")</f>
        <v/>
      </c>
      <c r="W271" s="15"/>
      <c r="X271" s="4"/>
      <c r="AD271" s="12">
        <f>IF(SUM(MOD(K271-I271,1)-IF(K271&gt;I271,MAX(0,MIN(K271,base!E$14/24)-MAX(I271,7/24)),MAX(0,base!E$14/24-MAX(I271,7/24))+MAX(0,MIN(K271,base!E$14/24)-7/24)))&lt;0,0,SUM(MOD(K271-I271,1)-IF(K271&gt;I271,MAX(0,MIN(K271,base!E$14/24)-MAX(I271,7/24)),MAX(0,base!E$14/24-MAX(I271,7/24))+MAX(0,MIN(K271,base!E$14/24)-7/24))))</f>
        <v>0</v>
      </c>
      <c r="AE271" s="7"/>
      <c r="AF271" s="14">
        <f>M271*G271*1</f>
        <v>0</v>
      </c>
    </row>
    <row r="272" spans="1:32">
      <c r="A272" s="102" t="s">
        <v>8</v>
      </c>
      <c r="B272" s="110">
        <v>41543</v>
      </c>
      <c r="C272" s="111"/>
      <c r="D272" s="112"/>
      <c r="E272" s="111"/>
      <c r="F272" s="111"/>
      <c r="G272" s="111"/>
      <c r="H272" s="111">
        <v>1</v>
      </c>
      <c r="I272" s="113"/>
      <c r="J272" s="114"/>
      <c r="K272" s="115"/>
      <c r="L272" s="9">
        <f t="shared" si="45"/>
        <v>1</v>
      </c>
      <c r="M272" s="116">
        <f>K272-I272+IF(I272&gt;K272,1)-J272+(E272*base!E$4)+(D272*base!E$4)+(C272*base!E$4)+(F272*base!E$4)</f>
        <v>0</v>
      </c>
      <c r="N272" s="117" t="str">
        <f>IF(M272&lt;=base!E$5,"","Faux")</f>
        <v/>
      </c>
      <c r="O272" s="118">
        <f>IF(SUM(M272-base!E$5)&lt;0,0,SUM(M272-base!E$5))</f>
        <v>0</v>
      </c>
      <c r="P272" s="119">
        <f t="shared" si="46"/>
        <v>0</v>
      </c>
      <c r="Q272" s="109" t="str">
        <f>IF(P272&lt;=base!E$3,"","Faux")</f>
        <v/>
      </c>
      <c r="R272" s="120">
        <f>IF(SUM(P272-base!E$3)&lt;0,0,SUM(P272-base!E$3))</f>
        <v>0</v>
      </c>
      <c r="S272" s="10">
        <f>L272*SUM(M270:M272)</f>
        <v>0.83333333333333337</v>
      </c>
      <c r="T272" s="10">
        <f t="shared" si="48"/>
        <v>0</v>
      </c>
      <c r="U272" s="15"/>
      <c r="V272" s="4" t="str">
        <f>IF(travail!U272&lt;=base!E$8,"","Faux")</f>
        <v/>
      </c>
      <c r="W272" s="15"/>
      <c r="X272" s="4"/>
      <c r="AD272" s="12">
        <f>IF(SUM(MOD(K272-I272,1)-IF(K272&gt;I272,MAX(0,MIN(K272,base!E$14/24)-MAX(I272,7/24)),MAX(0,base!E$14/24-MAX(I272,7/24))+MAX(0,MIN(K272,base!E$14/24)-7/24)))&lt;0,0,SUM(MOD(K272-I272,1)-IF(K272&gt;I272,MAX(0,MIN(K272,base!E$14/24)-MAX(I272,7/24)),MAX(0,base!E$14/24-MAX(I272,7/24))+MAX(0,MIN(K272,base!E$14/24)-7/24))))</f>
        <v>0</v>
      </c>
      <c r="AE272" s="7"/>
      <c r="AF272" s="14">
        <f>M272*G272*1</f>
        <v>0</v>
      </c>
    </row>
    <row r="273" spans="1:32">
      <c r="A273" s="102" t="s">
        <v>9</v>
      </c>
      <c r="B273" s="110">
        <v>41544</v>
      </c>
      <c r="C273" s="111"/>
      <c r="D273" s="112"/>
      <c r="E273" s="111"/>
      <c r="F273" s="111"/>
      <c r="G273" s="111"/>
      <c r="H273" s="111">
        <v>1</v>
      </c>
      <c r="I273" s="113">
        <v>0.30208333333333331</v>
      </c>
      <c r="J273" s="114">
        <v>3.125E-2</v>
      </c>
      <c r="K273" s="115">
        <v>0.75</v>
      </c>
      <c r="L273" s="9">
        <f t="shared" si="45"/>
        <v>1</v>
      </c>
      <c r="M273" s="116">
        <f>K273-I273+IF(I273&gt;K273,1)-J273+(E273*base!E$4)+(D273*base!E$4)+(C273*base!E$4)+(F273*base!E$4)</f>
        <v>0.41666666666666669</v>
      </c>
      <c r="N273" s="117" t="str">
        <f>IF(M273&lt;=base!E$5,"","Faux")</f>
        <v/>
      </c>
      <c r="O273" s="118">
        <f>IF(SUM(M273-base!E$5)&lt;0,0,SUM(M273-base!E$5))</f>
        <v>0</v>
      </c>
      <c r="P273" s="119"/>
      <c r="Q273" s="109" t="str">
        <f>IF(P273&lt;=base!E$3,"","Faux")</f>
        <v/>
      </c>
      <c r="R273" s="120">
        <f>IF(SUM(P273-base!E$3)&lt;0,0,SUM(P273-base!E$3))</f>
        <v>0</v>
      </c>
      <c r="S273" s="10">
        <f>L273*SUM(M270:M273)</f>
        <v>1.25</v>
      </c>
      <c r="T273" s="10">
        <f t="shared" si="48"/>
        <v>0</v>
      </c>
      <c r="U273" s="15"/>
      <c r="V273" s="4" t="str">
        <f>IF(travail!U273&lt;=base!E$8,"","Faux")</f>
        <v/>
      </c>
      <c r="W273" s="15"/>
      <c r="X273" s="4"/>
      <c r="AD273" s="12">
        <f>IF(SUM(MOD(K273-I273,1)-IF(K273&gt;I273,MAX(0,MIN(K273,base!E$14/24)-MAX(I273,7/24)),MAX(0,base!E$14/24-MAX(I273,7/24))+MAX(0,MIN(K273,base!E$14/24)-7/24)))&lt;0,0,SUM(MOD(K273-I273,1)-IF(K273&gt;I273,MAX(0,MIN(K273,base!E$14/24)-MAX(I273,7/24)),MAX(0,base!E$14/24-MAX(I273,7/24))+MAX(0,MIN(K273,base!E$14/24)-7/24))))</f>
        <v>0</v>
      </c>
      <c r="AE273" s="7"/>
      <c r="AF273" s="14">
        <f>M273*G273*1</f>
        <v>0</v>
      </c>
    </row>
    <row r="274" spans="1:32">
      <c r="A274" s="102" t="s">
        <v>3</v>
      </c>
      <c r="B274" s="110">
        <v>41545</v>
      </c>
      <c r="C274" s="111"/>
      <c r="D274" s="112"/>
      <c r="E274" s="111"/>
      <c r="F274" s="111"/>
      <c r="G274" s="111"/>
      <c r="H274" s="111">
        <v>1</v>
      </c>
      <c r="I274" s="113">
        <v>0.30208333333333331</v>
      </c>
      <c r="J274" s="114">
        <v>3.125E-2</v>
      </c>
      <c r="K274" s="115">
        <v>0.75</v>
      </c>
      <c r="L274" s="9">
        <f t="shared" si="45"/>
        <v>1</v>
      </c>
      <c r="M274" s="116">
        <f>K274-I274+IF(I274&gt;K274,1)-J274+(E274*base!E$4)+(D274*base!E$4)+(C274*base!E$4)+(F274*base!E$4)</f>
        <v>0.41666666666666669</v>
      </c>
      <c r="N274" s="117" t="str">
        <f>IF(M274&lt;=base!E$5,"","Faux")</f>
        <v/>
      </c>
      <c r="O274" s="118">
        <f>IF(SUM(M274-base!E$5)&lt;0,0,SUM(M274-base!E$5))</f>
        <v>0</v>
      </c>
      <c r="P274" s="119"/>
      <c r="Q274" s="109" t="str">
        <f>IF(P274&lt;=base!E$3,"","Faux")</f>
        <v/>
      </c>
      <c r="R274" s="120">
        <f>IF(SUM(P274-base!E$3)&lt;0,0,SUM(P274-base!E$3))</f>
        <v>0</v>
      </c>
      <c r="S274" s="10">
        <f>L274*SUM(M270:M274)</f>
        <v>1.6666666666666667</v>
      </c>
      <c r="T274" s="10">
        <f>IF(S274&gt;("36:00"*1),S274-("36:00"*1),0)-T273</f>
        <v>0.16666666666666674</v>
      </c>
      <c r="U274" s="15"/>
      <c r="V274" s="4" t="str">
        <f>IF(travail!U274&lt;=base!E$8,"","Faux")</f>
        <v/>
      </c>
      <c r="W274" s="15"/>
      <c r="X274" s="4"/>
      <c r="AD274" s="12">
        <f>IF(SUM(MOD(K274-I274,1)-IF(K274&gt;I274,MAX(0,MIN(K274,base!E$14/24)-MAX(I274,7/24)),MAX(0,base!E$14/24-MAX(I274,7/24))+MAX(0,MIN(K274,base!E$14/24)-7/24)))&lt;0,0,SUM(MOD(K274-I274,1)-IF(K274&gt;I274,MAX(0,MIN(K274,base!E$14/24)-MAX(I274,7/24)),MAX(0,base!E$14/24-MAX(I274,7/24))+MAX(0,MIN(K274,base!E$14/24)-7/24))))</f>
        <v>0</v>
      </c>
      <c r="AE274" s="7"/>
      <c r="AF274" s="14">
        <f>M274*G274*1</f>
        <v>0</v>
      </c>
    </row>
    <row r="275" spans="1:32">
      <c r="A275" s="102" t="s">
        <v>4</v>
      </c>
      <c r="B275" s="110">
        <v>41546</v>
      </c>
      <c r="C275" s="111"/>
      <c r="D275" s="112"/>
      <c r="E275" s="111"/>
      <c r="F275" s="111"/>
      <c r="G275" s="111"/>
      <c r="H275" s="111"/>
      <c r="I275" s="113"/>
      <c r="J275" s="114"/>
      <c r="K275" s="115"/>
      <c r="L275" s="9">
        <f t="shared" si="45"/>
        <v>0</v>
      </c>
      <c r="M275" s="116">
        <f>K275-I275+IF(I275&gt;K275,1)-J275+(E275*base!E$4)+(D275*base!E$4)+(C275*base!E$4)+(F275*base!E$4)</f>
        <v>0</v>
      </c>
      <c r="N275" s="117" t="str">
        <f>IF(M275&lt;=base!E$5,"","Faux")</f>
        <v/>
      </c>
      <c r="O275" s="118">
        <f>IF(SUM(M275-base!E$5)&lt;0,0,SUM(M275-base!E$5))</f>
        <v>0</v>
      </c>
      <c r="P275" s="119">
        <f t="shared" si="46"/>
        <v>0</v>
      </c>
      <c r="Q275" s="109" t="str">
        <f>IF(P275&lt;=base!E$3,"","Faux")</f>
        <v/>
      </c>
      <c r="R275" s="120">
        <f>IF(SUM(P275-base!E$3)&lt;0,0,SUM(P275-base!E$3))</f>
        <v>0</v>
      </c>
      <c r="S275" s="10">
        <f>L275*SUM(M270:M275)</f>
        <v>0</v>
      </c>
      <c r="T275" s="10">
        <f>IF(SUM(IF(S275&gt;("36:00"*1),S275-("36:00"*1),0)-T273-T274)&lt;0,0,SUM(IF(S275&gt;("36:00"*1),S275-("36:00"*1),0)-T273-T274))</f>
        <v>0</v>
      </c>
      <c r="U275" s="15"/>
      <c r="V275" s="4" t="str">
        <f>IF(travail!U275&lt;=base!E$8,"","Faux")</f>
        <v/>
      </c>
      <c r="W275" s="15"/>
      <c r="X275" s="122"/>
      <c r="AD275" s="12">
        <f>IF(SUM(MOD(K275-I275,1)-IF(K275&gt;I275,MAX(0,MIN(K275,base!E$14/24)-MAX(I275,7/24)),MAX(0,base!E$14/24-MAX(I275,7/24))+MAX(0,MIN(K275,base!E$14/24)-7/24)))&lt;0,0,SUM(MOD(K275-I275,1)-IF(K275&gt;I275,MAX(0,MIN(K275,base!E$14/24)-MAX(I275,7/24)),MAX(0,base!E$14/24-MAX(I275,7/24))+MAX(0,MIN(K275,base!E$14/24)-7/24))))</f>
        <v>0</v>
      </c>
      <c r="AE275" s="7"/>
      <c r="AF275" s="14"/>
    </row>
    <row r="276" spans="1:32">
      <c r="A276" s="102" t="s">
        <v>5</v>
      </c>
      <c r="B276" s="110">
        <v>41547</v>
      </c>
      <c r="C276" s="111"/>
      <c r="D276" s="112"/>
      <c r="E276" s="111"/>
      <c r="F276" s="111"/>
      <c r="G276" s="111"/>
      <c r="H276" s="111"/>
      <c r="I276" s="113"/>
      <c r="J276" s="114"/>
      <c r="K276" s="115"/>
      <c r="L276" s="9">
        <f t="shared" si="45"/>
        <v>0</v>
      </c>
      <c r="M276" s="116">
        <f>K276-I276+IF(I276&gt;K276,1)-J276+(E276*base!E$4)+(D276*base!E$4)+(C276*base!E$4)+(F276*base!E$4)</f>
        <v>0</v>
      </c>
      <c r="N276" s="117" t="str">
        <f>IF(M276&lt;=base!E$5,"","Faux")</f>
        <v/>
      </c>
      <c r="O276" s="118">
        <f>IF(SUM(M276-base!E$5)&lt;0,0,SUM(M276-base!E$5))</f>
        <v>0</v>
      </c>
      <c r="P276" s="119">
        <f t="shared" si="46"/>
        <v>0</v>
      </c>
      <c r="Q276" s="109" t="str">
        <f>IF(P276&lt;=base!E$3,"","Faux")</f>
        <v/>
      </c>
      <c r="R276" s="120">
        <f>IF(SUM(P276-base!E$3)&lt;0,0,SUM(P276-base!E$3))</f>
        <v>0</v>
      </c>
      <c r="S276" s="10">
        <f>L276*SUM(M270:M276)</f>
        <v>0</v>
      </c>
      <c r="T276" s="10">
        <f>IF(SUM(IF(S276&gt;("36:00"*1),S276-("36:00"*1),0)-T274-T275)&lt;0,0,SUM(IF(S276&gt;("36:00"*1),S276-("36:00"*1),0)-T274-T275))</f>
        <v>0</v>
      </c>
      <c r="U276" s="15">
        <f>SUM(M270:M276)</f>
        <v>1.6666666666666667</v>
      </c>
      <c r="V276" s="4" t="str">
        <f>IF(travail!U276&lt;=base!E$8,"","Faux")</f>
        <v/>
      </c>
      <c r="W276" s="11">
        <f>IF(SUM(U276-base!E$8)&lt;0,0,SUM(U276-base!E$8))</f>
        <v>0</v>
      </c>
      <c r="X276" s="15">
        <f>IF(base!E$7&lt;U276,U276-base!E$7,0)</f>
        <v>0.16666666666666674</v>
      </c>
      <c r="AD276" s="12">
        <f>IF(SUM(MOD(K276-I276,1)-IF(K276&gt;I276,MAX(0,MIN(K276,base!E$14/24)-MAX(I276,7/24)),MAX(0,base!E$14/24-MAX(I276,7/24))+MAX(0,MIN(K276,base!E$14/24)-7/24)))&lt;0,0,SUM(MOD(K276-I276,1)-IF(K276&gt;I276,MAX(0,MIN(K276,base!E$14/24)-MAX(I276,7/24)),MAX(0,base!E$14/24-MAX(I276,7/24))+MAX(0,MIN(K276,base!E$14/24)-7/24))))</f>
        <v>0</v>
      </c>
      <c r="AE276" s="13">
        <f>M276</f>
        <v>0</v>
      </c>
      <c r="AF276" s="14"/>
    </row>
    <row r="277" spans="1:32">
      <c r="A277" s="102" t="s">
        <v>6</v>
      </c>
      <c r="B277" s="110">
        <v>41548</v>
      </c>
      <c r="C277" s="111"/>
      <c r="D277" s="112"/>
      <c r="E277" s="111"/>
      <c r="F277" s="111"/>
      <c r="G277" s="111"/>
      <c r="H277" s="111">
        <v>1</v>
      </c>
      <c r="I277" s="113">
        <v>0.30208333333333331</v>
      </c>
      <c r="J277" s="114">
        <v>3.125E-2</v>
      </c>
      <c r="K277" s="115">
        <v>0.75</v>
      </c>
      <c r="L277" s="9">
        <f t="shared" si="45"/>
        <v>1</v>
      </c>
      <c r="M277" s="116">
        <f>K277-I277+IF(I277&gt;K277,1)-J277+(E277*base!E$4)+(D277*base!E$4)+(C277*base!E$4)+(F277*base!E$4)</f>
        <v>0.41666666666666669</v>
      </c>
      <c r="N277" s="117" t="str">
        <f>IF(M277&lt;=base!E$5,"","Faux")</f>
        <v/>
      </c>
      <c r="O277" s="118">
        <f>IF(SUM(M277-base!E$5)&lt;0,0,SUM(M277-base!E$5))</f>
        <v>0</v>
      </c>
      <c r="P277" s="119"/>
      <c r="Q277" s="109" t="str">
        <f>IF(P277&lt;=base!E$3,"","Faux")</f>
        <v/>
      </c>
      <c r="R277" s="120">
        <f>IF(SUM(P277-base!E$3)&lt;0,0,SUM(P277-base!E$3))</f>
        <v>0</v>
      </c>
      <c r="S277" s="15"/>
      <c r="T277" s="15"/>
      <c r="U277" s="15"/>
      <c r="V277" s="4" t="str">
        <f>IF(travail!U277&lt;=base!E$8,"","Faux")</f>
        <v/>
      </c>
      <c r="W277" s="15"/>
      <c r="X277" s="4"/>
      <c r="AD277" s="12">
        <f>IF(SUM(MOD(K277-I277,1)-IF(K277&gt;I277,MAX(0,MIN(K277,base!E$14/24)-MAX(I277,7/24)),MAX(0,base!E$14/24-MAX(I277,7/24))+MAX(0,MIN(K277,base!E$14/24)-7/24)))&lt;0,0,SUM(MOD(K277-I277,1)-IF(K277&gt;I277,MAX(0,MIN(K277,base!E$14/24)-MAX(I277,7/24)),MAX(0,base!E$14/24-MAX(I277,7/24))+MAX(0,MIN(K277,base!E$14/24)-7/24))))</f>
        <v>0</v>
      </c>
      <c r="AE277" s="7"/>
      <c r="AF277" s="14">
        <f>M277*G277*1</f>
        <v>0</v>
      </c>
    </row>
    <row r="278" spans="1:32">
      <c r="A278" s="102" t="s">
        <v>7</v>
      </c>
      <c r="B278" s="110">
        <v>41549</v>
      </c>
      <c r="C278" s="111"/>
      <c r="D278" s="112"/>
      <c r="E278" s="111"/>
      <c r="F278" s="111"/>
      <c r="G278" s="111"/>
      <c r="H278" s="111">
        <v>1</v>
      </c>
      <c r="I278" s="113">
        <v>0.30208333333333331</v>
      </c>
      <c r="J278" s="114">
        <v>3.125E-2</v>
      </c>
      <c r="K278" s="115">
        <v>0.75</v>
      </c>
      <c r="L278" s="9">
        <f t="shared" si="45"/>
        <v>1</v>
      </c>
      <c r="M278" s="116">
        <f>K278-I278+IF(I278&gt;K278,1)-J278+(E278*base!E$4)+(D278*base!E$4)+(C278*base!E$4)+(F278*base!E$4)</f>
        <v>0.41666666666666669</v>
      </c>
      <c r="N278" s="117" t="str">
        <f>IF(M278&lt;=base!E$5,"","Faux")</f>
        <v/>
      </c>
      <c r="O278" s="118">
        <f>IF(SUM(M278-base!E$5)&lt;0,0,SUM(M278-base!E$5))</f>
        <v>0</v>
      </c>
      <c r="P278" s="119"/>
      <c r="Q278" s="109" t="str">
        <f>IF(P278&lt;=base!E$3,"","Faux")</f>
        <v/>
      </c>
      <c r="R278" s="120">
        <f>IF(SUM(P278-base!E$3)&lt;0,0,SUM(P278-base!E$3))</f>
        <v>0</v>
      </c>
      <c r="S278" s="10">
        <f>L278*SUM(M277:M278)</f>
        <v>0.83333333333333337</v>
      </c>
      <c r="T278" s="10">
        <f t="shared" ref="T278:T280" si="49">IF(S278&gt;("36:00"*1),S278-("36:00"*1),0)-T277</f>
        <v>0</v>
      </c>
      <c r="U278" s="15"/>
      <c r="V278" s="4" t="str">
        <f>IF(travail!U278&lt;=base!E$8,"","Faux")</f>
        <v/>
      </c>
      <c r="W278" s="15"/>
      <c r="X278" s="4"/>
      <c r="AD278" s="12">
        <f>IF(SUM(MOD(K278-I278,1)-IF(K278&gt;I278,MAX(0,MIN(K278,base!E$14/24)-MAX(I278,7/24)),MAX(0,base!E$14/24-MAX(I278,7/24))+MAX(0,MIN(K278,base!E$14/24)-7/24)))&lt;0,0,SUM(MOD(K278-I278,1)-IF(K278&gt;I278,MAX(0,MIN(K278,base!E$14/24)-MAX(I278,7/24)),MAX(0,base!E$14/24-MAX(I278,7/24))+MAX(0,MIN(K278,base!E$14/24)-7/24))))</f>
        <v>0</v>
      </c>
      <c r="AE278" s="7"/>
      <c r="AF278" s="14">
        <f>M278*G278*1</f>
        <v>0</v>
      </c>
    </row>
    <row r="279" spans="1:32">
      <c r="A279" s="102" t="s">
        <v>8</v>
      </c>
      <c r="B279" s="110">
        <v>41550</v>
      </c>
      <c r="C279" s="111"/>
      <c r="D279" s="112"/>
      <c r="E279" s="111"/>
      <c r="F279" s="111"/>
      <c r="G279" s="111"/>
      <c r="H279" s="111">
        <v>1</v>
      </c>
      <c r="I279" s="113"/>
      <c r="J279" s="114"/>
      <c r="K279" s="115"/>
      <c r="L279" s="9">
        <f t="shared" si="45"/>
        <v>1</v>
      </c>
      <c r="M279" s="116">
        <f>K279-I279+IF(I279&gt;K279,1)-J279+(E279*base!E$4)+(D279*base!E$4)+(C279*base!E$4)+(F279*base!E$4)</f>
        <v>0</v>
      </c>
      <c r="N279" s="117" t="str">
        <f>IF(M279&lt;=base!E$5,"","Faux")</f>
        <v/>
      </c>
      <c r="O279" s="118">
        <f>IF(SUM(M279-base!E$5)&lt;0,0,SUM(M279-base!E$5))</f>
        <v>0</v>
      </c>
      <c r="P279" s="119">
        <f t="shared" si="46"/>
        <v>0</v>
      </c>
      <c r="Q279" s="109" t="str">
        <f>IF(P279&lt;=base!E$3,"","Faux")</f>
        <v/>
      </c>
      <c r="R279" s="120">
        <f>IF(SUM(P279-base!E$3)&lt;0,0,SUM(P279-base!E$3))</f>
        <v>0</v>
      </c>
      <c r="S279" s="10">
        <f>L279*SUM(M277:M279)</f>
        <v>0.83333333333333337</v>
      </c>
      <c r="T279" s="10">
        <f t="shared" si="49"/>
        <v>0</v>
      </c>
      <c r="U279" s="15"/>
      <c r="V279" s="4" t="str">
        <f>IF(travail!U279&lt;=base!E$8,"","Faux")</f>
        <v/>
      </c>
      <c r="W279" s="15"/>
      <c r="X279" s="4"/>
      <c r="AD279" s="12">
        <f>IF(SUM(MOD(K279-I279,1)-IF(K279&gt;I279,MAX(0,MIN(K279,base!E$14/24)-MAX(I279,7/24)),MAX(0,base!E$14/24-MAX(I279,7/24))+MAX(0,MIN(K279,base!E$14/24)-7/24)))&lt;0,0,SUM(MOD(K279-I279,1)-IF(K279&gt;I279,MAX(0,MIN(K279,base!E$14/24)-MAX(I279,7/24)),MAX(0,base!E$14/24-MAX(I279,7/24))+MAX(0,MIN(K279,base!E$14/24)-7/24))))</f>
        <v>0</v>
      </c>
      <c r="AE279" s="7"/>
      <c r="AF279" s="14">
        <f>M279*G279*1</f>
        <v>0</v>
      </c>
    </row>
    <row r="280" spans="1:32">
      <c r="A280" s="102" t="s">
        <v>9</v>
      </c>
      <c r="B280" s="110">
        <v>41551</v>
      </c>
      <c r="C280" s="111"/>
      <c r="D280" s="112"/>
      <c r="E280" s="111"/>
      <c r="F280" s="111"/>
      <c r="G280" s="111"/>
      <c r="H280" s="111"/>
      <c r="I280" s="113">
        <v>0.30208333333333331</v>
      </c>
      <c r="J280" s="114">
        <v>3.125E-2</v>
      </c>
      <c r="K280" s="115">
        <v>0.75</v>
      </c>
      <c r="L280" s="9">
        <f t="shared" si="45"/>
        <v>0</v>
      </c>
      <c r="M280" s="116">
        <f>K280-I280+IF(I280&gt;K280,1)-J280+(E280*base!E$4)+(D280*base!E$4)+(C280*base!E$4)+(F280*base!E$4)</f>
        <v>0.41666666666666669</v>
      </c>
      <c r="N280" s="117" t="str">
        <f>IF(M280&lt;=base!E$5,"","Faux")</f>
        <v/>
      </c>
      <c r="O280" s="118">
        <f>IF(SUM(M280-base!E$5)&lt;0,0,SUM(M280-base!E$5))</f>
        <v>0</v>
      </c>
      <c r="P280" s="119"/>
      <c r="Q280" s="109" t="str">
        <f>IF(P280&lt;=base!E$3,"","Faux")</f>
        <v/>
      </c>
      <c r="R280" s="120">
        <f>IF(SUM(P280-base!E$3)&lt;0,0,SUM(P280-base!E$3))</f>
        <v>0</v>
      </c>
      <c r="S280" s="10">
        <f>L280*SUM(M277:M280)</f>
        <v>0</v>
      </c>
      <c r="T280" s="10">
        <f t="shared" si="49"/>
        <v>0</v>
      </c>
      <c r="U280" s="15"/>
      <c r="V280" s="4" t="str">
        <f>IF(travail!U280&lt;=base!E$8,"","Faux")</f>
        <v/>
      </c>
      <c r="W280" s="15"/>
      <c r="X280" s="4"/>
      <c r="AD280" s="12">
        <f>IF(SUM(MOD(K280-I280,1)-IF(K280&gt;I280,MAX(0,MIN(K280,base!E$14/24)-MAX(I280,7/24)),MAX(0,base!E$14/24-MAX(I280,7/24))+MAX(0,MIN(K280,base!E$14/24)-7/24)))&lt;0,0,SUM(MOD(K280-I280,1)-IF(K280&gt;I280,MAX(0,MIN(K280,base!E$14/24)-MAX(I280,7/24)),MAX(0,base!E$14/24-MAX(I280,7/24))+MAX(0,MIN(K280,base!E$14/24)-7/24))))</f>
        <v>0</v>
      </c>
      <c r="AE280" s="7"/>
      <c r="AF280" s="14">
        <f>M280*G280*1</f>
        <v>0</v>
      </c>
    </row>
    <row r="281" spans="1:32">
      <c r="A281" s="102" t="s">
        <v>3</v>
      </c>
      <c r="B281" s="110">
        <v>41552</v>
      </c>
      <c r="C281" s="111"/>
      <c r="D281" s="112"/>
      <c r="E281" s="111"/>
      <c r="F281" s="111"/>
      <c r="G281" s="111"/>
      <c r="H281" s="111">
        <v>1</v>
      </c>
      <c r="I281" s="113">
        <v>0.30208333333333331</v>
      </c>
      <c r="J281" s="114">
        <v>3.125E-2</v>
      </c>
      <c r="K281" s="115">
        <v>0.75</v>
      </c>
      <c r="L281" s="9">
        <f t="shared" si="45"/>
        <v>1</v>
      </c>
      <c r="M281" s="116">
        <f>K281-I281+IF(I281&gt;K281,1)-J281+(E281*base!E$4)+(D281*base!E$4)+(C281*base!E$4)+(F281*base!E$4)</f>
        <v>0.41666666666666669</v>
      </c>
      <c r="N281" s="117" t="str">
        <f>IF(M281&lt;=base!E$5,"","Faux")</f>
        <v/>
      </c>
      <c r="O281" s="118">
        <f>IF(SUM(M281-base!E$5)&lt;0,0,SUM(M281-base!E$5))</f>
        <v>0</v>
      </c>
      <c r="P281" s="119"/>
      <c r="Q281" s="109" t="str">
        <f>IF(P281&lt;=base!E$3,"","Faux")</f>
        <v/>
      </c>
      <c r="R281" s="120">
        <f>IF(SUM(P281-base!E$3)&lt;0,0,SUM(P281-base!E$3))</f>
        <v>0</v>
      </c>
      <c r="S281" s="10">
        <f>L281*SUM(M277:M281)</f>
        <v>1.6666666666666667</v>
      </c>
      <c r="T281" s="10">
        <f>IF(S281&gt;("36:00"*1),S281-("36:00"*1),0)-T280</f>
        <v>0.16666666666666674</v>
      </c>
      <c r="U281" s="15"/>
      <c r="V281" s="4" t="str">
        <f>IF(travail!U281&lt;=base!E$8,"","Faux")</f>
        <v/>
      </c>
      <c r="W281" s="15"/>
      <c r="X281" s="4"/>
      <c r="AD281" s="12">
        <f>IF(SUM(MOD(K281-I281,1)-IF(K281&gt;I281,MAX(0,MIN(K281,base!E$14/24)-MAX(I281,7/24)),MAX(0,base!E$14/24-MAX(I281,7/24))+MAX(0,MIN(K281,base!E$14/24)-7/24)))&lt;0,0,SUM(MOD(K281-I281,1)-IF(K281&gt;I281,MAX(0,MIN(K281,base!E$14/24)-MAX(I281,7/24)),MAX(0,base!E$14/24-MAX(I281,7/24))+MAX(0,MIN(K281,base!E$14/24)-7/24))))</f>
        <v>0</v>
      </c>
      <c r="AE281" s="7"/>
      <c r="AF281" s="14">
        <f>M281*G281*1</f>
        <v>0</v>
      </c>
    </row>
    <row r="282" spans="1:32">
      <c r="A282" s="102" t="s">
        <v>4</v>
      </c>
      <c r="B282" s="110">
        <v>41553</v>
      </c>
      <c r="C282" s="111"/>
      <c r="D282" s="112"/>
      <c r="E282" s="111"/>
      <c r="F282" s="111"/>
      <c r="G282" s="111"/>
      <c r="H282" s="111"/>
      <c r="I282" s="113"/>
      <c r="J282" s="114"/>
      <c r="K282" s="115"/>
      <c r="L282" s="9">
        <f t="shared" si="45"/>
        <v>0</v>
      </c>
      <c r="M282" s="116">
        <f>K282-I282+IF(I282&gt;K282,1)-J282+(E282*base!E$4)+(D282*base!E$4)+(C282*base!E$4)+(F282*base!E$4)</f>
        <v>0</v>
      </c>
      <c r="N282" s="117" t="str">
        <f>IF(M282&lt;=base!E$5,"","Faux")</f>
        <v/>
      </c>
      <c r="O282" s="118">
        <f>IF(SUM(M282-base!E$5)&lt;0,0,SUM(M282-base!E$5))</f>
        <v>0</v>
      </c>
      <c r="P282" s="119">
        <f t="shared" si="46"/>
        <v>0</v>
      </c>
      <c r="Q282" s="109" t="str">
        <f>IF(P282&lt;=base!E$3,"","Faux")</f>
        <v/>
      </c>
      <c r="R282" s="120">
        <f>IF(SUM(P282-base!E$3)&lt;0,0,SUM(P282-base!E$3))</f>
        <v>0</v>
      </c>
      <c r="S282" s="10">
        <f>L282*SUM(M277:M282)</f>
        <v>0</v>
      </c>
      <c r="T282" s="10">
        <f>IF(SUM(IF(S282&gt;("36:00"*1),S282-("36:00"*1),0)-T280-T281)&lt;0,0,SUM(IF(S282&gt;("36:00"*1),S282-("36:00"*1),0)-T280-T281))</f>
        <v>0</v>
      </c>
      <c r="U282" s="15"/>
      <c r="V282" s="4" t="str">
        <f>IF(travail!U282&lt;=base!E$8,"","Faux")</f>
        <v/>
      </c>
      <c r="W282" s="15"/>
      <c r="X282" s="4"/>
      <c r="AD282" s="12">
        <f>IF(SUM(MOD(K282-I282,1)-IF(K282&gt;I282,MAX(0,MIN(K282,base!E$14/24)-MAX(I282,7/24)),MAX(0,base!E$14/24-MAX(I282,7/24))+MAX(0,MIN(K282,base!E$14/24)-7/24)))&lt;0,0,SUM(MOD(K282-I282,1)-IF(K282&gt;I282,MAX(0,MIN(K282,base!E$14/24)-MAX(I282,7/24)),MAX(0,base!E$14/24-MAX(I282,7/24))+MAX(0,MIN(K282,base!E$14/24)-7/24))))</f>
        <v>0</v>
      </c>
      <c r="AE282" s="7"/>
      <c r="AF282" s="14"/>
    </row>
    <row r="283" spans="1:32">
      <c r="A283" s="102" t="s">
        <v>5</v>
      </c>
      <c r="B283" s="110">
        <v>41554</v>
      </c>
      <c r="C283" s="111"/>
      <c r="D283" s="112"/>
      <c r="E283" s="111"/>
      <c r="F283" s="111"/>
      <c r="G283" s="111"/>
      <c r="H283" s="111"/>
      <c r="I283" s="113"/>
      <c r="J283" s="114"/>
      <c r="K283" s="115"/>
      <c r="L283" s="9">
        <f t="shared" si="45"/>
        <v>0</v>
      </c>
      <c r="M283" s="116">
        <f>K283-I283+IF(I283&gt;K283,1)-J283+(E283*base!E$4)+(D283*base!E$4)+(C283*base!E$4)+(F283*base!E$4)</f>
        <v>0</v>
      </c>
      <c r="N283" s="117" t="str">
        <f>IF(M283&lt;=base!E$5,"","Faux")</f>
        <v/>
      </c>
      <c r="O283" s="118">
        <f>IF(SUM(M283-base!E$5)&lt;0,0,SUM(M283-base!E$5))</f>
        <v>0</v>
      </c>
      <c r="P283" s="119">
        <f t="shared" si="46"/>
        <v>0</v>
      </c>
      <c r="Q283" s="109" t="str">
        <f>IF(P283&lt;=base!E$3,"","Faux")</f>
        <v/>
      </c>
      <c r="R283" s="120">
        <f>IF(SUM(P283-base!E$3)&lt;0,0,SUM(P283-base!E$3))</f>
        <v>0</v>
      </c>
      <c r="S283" s="10">
        <f>L283*SUM(M277:M283)</f>
        <v>0</v>
      </c>
      <c r="T283" s="10">
        <f>IF(SUM(IF(S283&gt;("36:00"*1),S283-("36:00"*1),0)-T281-T282)&lt;0,0,SUM(IF(S283&gt;("36:00"*1),S283-("36:00"*1),0)-T281-T282))</f>
        <v>0</v>
      </c>
      <c r="U283" s="15">
        <f>SUM(M277:M283)</f>
        <v>1.6666666666666667</v>
      </c>
      <c r="V283" s="4" t="str">
        <f>IF(travail!U283&lt;=base!E$8,"","Faux")</f>
        <v/>
      </c>
      <c r="W283" s="11">
        <f>IF(SUM(U283-base!E$8)&lt;0,0,SUM(U283-base!E$8))</f>
        <v>0</v>
      </c>
      <c r="X283" s="15">
        <f>IF(base!E$7&lt;U283,U283-base!E$7,0)</f>
        <v>0.16666666666666674</v>
      </c>
      <c r="AD283" s="12">
        <f>IF(SUM(MOD(K283-I283,1)-IF(K283&gt;I283,MAX(0,MIN(K283,base!E$14/24)-MAX(I283,7/24)),MAX(0,base!E$14/24-MAX(I283,7/24))+MAX(0,MIN(K283,base!E$14/24)-7/24)))&lt;0,0,SUM(MOD(K283-I283,1)-IF(K283&gt;I283,MAX(0,MIN(K283,base!E$14/24)-MAX(I283,7/24)),MAX(0,base!E$14/24-MAX(I283,7/24))+MAX(0,MIN(K283,base!E$14/24)-7/24))))</f>
        <v>0</v>
      </c>
      <c r="AE283" s="13">
        <f>M283</f>
        <v>0</v>
      </c>
      <c r="AF283" s="14"/>
    </row>
    <row r="284" spans="1:32">
      <c r="A284" s="102" t="s">
        <v>6</v>
      </c>
      <c r="B284" s="110">
        <v>41555</v>
      </c>
      <c r="C284" s="111"/>
      <c r="D284" s="112"/>
      <c r="E284" s="111"/>
      <c r="F284" s="111"/>
      <c r="G284" s="111"/>
      <c r="H284" s="121">
        <v>1</v>
      </c>
      <c r="I284" s="113">
        <v>0.30208333333333331</v>
      </c>
      <c r="J284" s="114">
        <v>3.125E-2</v>
      </c>
      <c r="K284" s="115">
        <v>0.75</v>
      </c>
      <c r="L284" s="9">
        <f t="shared" si="45"/>
        <v>1</v>
      </c>
      <c r="M284" s="116">
        <f>K284-I284+IF(I284&gt;K284,1)-J284+(E284*base!E$4)+(D284*base!E$4)+(C284*base!E$4)+(F284*base!E$4)</f>
        <v>0.41666666666666669</v>
      </c>
      <c r="N284" s="117" t="str">
        <f>IF(M284&lt;=base!E$5,"","Faux")</f>
        <v/>
      </c>
      <c r="O284" s="118">
        <f>IF(SUM(M284-base!E$5)&lt;0,0,SUM(M284-base!E$5))</f>
        <v>0</v>
      </c>
      <c r="P284" s="119"/>
      <c r="Q284" s="109" t="str">
        <f>IF(P284&lt;=base!E$3,"","Faux")</f>
        <v/>
      </c>
      <c r="R284" s="120">
        <f>IF(SUM(P284-base!E$3)&lt;0,0,SUM(P284-base!E$3))</f>
        <v>0</v>
      </c>
      <c r="S284" s="15"/>
      <c r="T284" s="15"/>
      <c r="U284" s="15"/>
      <c r="V284" s="4" t="str">
        <f>IF(travail!U284&lt;=base!E$8,"","Faux")</f>
        <v/>
      </c>
      <c r="W284" s="15"/>
      <c r="X284" s="4"/>
      <c r="AD284" s="12">
        <f>IF(SUM(MOD(K284-I284,1)-IF(K284&gt;I284,MAX(0,MIN(K284,base!E$14/24)-MAX(I284,7/24)),MAX(0,base!E$14/24-MAX(I284,7/24))+MAX(0,MIN(K284,base!E$14/24)-7/24)))&lt;0,0,SUM(MOD(K284-I284,1)-IF(K284&gt;I284,MAX(0,MIN(K284,base!E$14/24)-MAX(I284,7/24)),MAX(0,base!E$14/24-MAX(I284,7/24))+MAX(0,MIN(K284,base!E$14/24)-7/24))))</f>
        <v>0</v>
      </c>
      <c r="AE284" s="7"/>
      <c r="AF284" s="14">
        <f>M284*G284*1</f>
        <v>0</v>
      </c>
    </row>
    <row r="285" spans="1:32">
      <c r="A285" s="102" t="s">
        <v>7</v>
      </c>
      <c r="B285" s="110">
        <v>41556</v>
      </c>
      <c r="C285" s="111"/>
      <c r="D285" s="112"/>
      <c r="E285" s="111"/>
      <c r="F285" s="111"/>
      <c r="G285" s="111"/>
      <c r="H285" s="121">
        <v>1</v>
      </c>
      <c r="I285" s="113">
        <v>0.30208333333333331</v>
      </c>
      <c r="J285" s="114">
        <v>3.125E-2</v>
      </c>
      <c r="K285" s="115">
        <v>0.75</v>
      </c>
      <c r="L285" s="9">
        <f t="shared" si="45"/>
        <v>1</v>
      </c>
      <c r="M285" s="116">
        <f>K285-I285+IF(I285&gt;K285,1)-J285+(E285*base!E$4)+(D285*base!E$4)+(C285*base!E$4)+(F285*base!E$4)</f>
        <v>0.41666666666666669</v>
      </c>
      <c r="N285" s="117" t="str">
        <f>IF(M285&lt;=base!E$5,"","Faux")</f>
        <v/>
      </c>
      <c r="O285" s="118">
        <f>IF(SUM(M285-base!E$5)&lt;0,0,SUM(M285-base!E$5))</f>
        <v>0</v>
      </c>
      <c r="P285" s="119"/>
      <c r="Q285" s="109" t="str">
        <f>IF(P285&lt;=base!E$3,"","Faux")</f>
        <v/>
      </c>
      <c r="R285" s="120">
        <f>IF(SUM(P285-base!E$3)&lt;0,0,SUM(P285-base!E$3))</f>
        <v>0</v>
      </c>
      <c r="S285" s="10">
        <f>L285*SUM(M284:M285)</f>
        <v>0.83333333333333337</v>
      </c>
      <c r="T285" s="10">
        <f t="shared" ref="T285:T287" si="50">IF(S285&gt;("36:00"*1),S285-("36:00"*1),0)-T284</f>
        <v>0</v>
      </c>
      <c r="U285" s="15"/>
      <c r="V285" s="4" t="str">
        <f>IF(travail!U285&lt;=base!E$8,"","Faux")</f>
        <v/>
      </c>
      <c r="W285" s="15"/>
      <c r="X285" s="4"/>
      <c r="AD285" s="12">
        <f>IF(SUM(MOD(K285-I285,1)-IF(K285&gt;I285,MAX(0,MIN(K285,base!E$14/24)-MAX(I285,7/24)),MAX(0,base!E$14/24-MAX(I285,7/24))+MAX(0,MIN(K285,base!E$14/24)-7/24)))&lt;0,0,SUM(MOD(K285-I285,1)-IF(K285&gt;I285,MAX(0,MIN(K285,base!E$14/24)-MAX(I285,7/24)),MAX(0,base!E$14/24-MAX(I285,7/24))+MAX(0,MIN(K285,base!E$14/24)-7/24))))</f>
        <v>0</v>
      </c>
      <c r="AE285" s="7"/>
      <c r="AF285" s="14">
        <f>M285*G285*1</f>
        <v>0</v>
      </c>
    </row>
    <row r="286" spans="1:32">
      <c r="A286" s="102" t="s">
        <v>8</v>
      </c>
      <c r="B286" s="110">
        <v>41557</v>
      </c>
      <c r="C286" s="111"/>
      <c r="D286" s="112"/>
      <c r="E286" s="111"/>
      <c r="F286" s="111"/>
      <c r="G286" s="111"/>
      <c r="H286" s="121">
        <v>1</v>
      </c>
      <c r="I286" s="113"/>
      <c r="J286" s="114"/>
      <c r="K286" s="115"/>
      <c r="L286" s="9">
        <f t="shared" si="45"/>
        <v>1</v>
      </c>
      <c r="M286" s="116">
        <f>K286-I286+IF(I286&gt;K286,1)-J286+(E286*base!E$4)+(D286*base!E$4)+(C286*base!E$4)+(F286*base!E$4)</f>
        <v>0</v>
      </c>
      <c r="N286" s="117" t="str">
        <f>IF(M286&lt;=base!E$5,"","Faux")</f>
        <v/>
      </c>
      <c r="O286" s="118">
        <f>IF(SUM(M286-base!E$5)&lt;0,0,SUM(M286-base!E$5))</f>
        <v>0</v>
      </c>
      <c r="P286" s="119">
        <f t="shared" si="46"/>
        <v>0</v>
      </c>
      <c r="Q286" s="109" t="str">
        <f>IF(P286&lt;=base!E$3,"","Faux")</f>
        <v/>
      </c>
      <c r="R286" s="120">
        <f>IF(SUM(P286-base!E$3)&lt;0,0,SUM(P286-base!E$3))</f>
        <v>0</v>
      </c>
      <c r="S286" s="10">
        <f>L286*SUM(M284:M286)</f>
        <v>0.83333333333333337</v>
      </c>
      <c r="T286" s="10">
        <f t="shared" si="50"/>
        <v>0</v>
      </c>
      <c r="U286" s="15"/>
      <c r="V286" s="4" t="str">
        <f>IF(travail!U286&lt;=base!E$8,"","Faux")</f>
        <v/>
      </c>
      <c r="W286" s="15"/>
      <c r="X286" s="4"/>
      <c r="AD286" s="12">
        <f>IF(SUM(MOD(K286-I286,1)-IF(K286&gt;I286,MAX(0,MIN(K286,base!E$14/24)-MAX(I286,7/24)),MAX(0,base!E$14/24-MAX(I286,7/24))+MAX(0,MIN(K286,base!E$14/24)-7/24)))&lt;0,0,SUM(MOD(K286-I286,1)-IF(K286&gt;I286,MAX(0,MIN(K286,base!E$14/24)-MAX(I286,7/24)),MAX(0,base!E$14/24-MAX(I286,7/24))+MAX(0,MIN(K286,base!E$14/24)-7/24))))</f>
        <v>0</v>
      </c>
      <c r="AE286" s="7"/>
      <c r="AF286" s="14">
        <f>M286*G286*1</f>
        <v>0</v>
      </c>
    </row>
    <row r="287" spans="1:32">
      <c r="A287" s="102" t="s">
        <v>9</v>
      </c>
      <c r="B287" s="110">
        <v>41558</v>
      </c>
      <c r="C287" s="111"/>
      <c r="D287" s="112"/>
      <c r="E287" s="111"/>
      <c r="F287" s="111"/>
      <c r="G287" s="111"/>
      <c r="H287" s="121">
        <v>1</v>
      </c>
      <c r="I287" s="113">
        <v>0.30208333333333331</v>
      </c>
      <c r="J287" s="114">
        <v>3.125E-2</v>
      </c>
      <c r="K287" s="115">
        <v>0.75</v>
      </c>
      <c r="L287" s="9">
        <f t="shared" si="45"/>
        <v>1</v>
      </c>
      <c r="M287" s="116">
        <f>K287-I287+IF(I287&gt;K287,1)-J287+(E287*base!E$4)+(D287*base!E$4)+(C287*base!E$4)+(F287*base!E$4)</f>
        <v>0.41666666666666669</v>
      </c>
      <c r="N287" s="117" t="str">
        <f>IF(M287&lt;=base!E$5,"","Faux")</f>
        <v/>
      </c>
      <c r="O287" s="118">
        <f>IF(SUM(M287-base!E$5)&lt;0,0,SUM(M287-base!E$5))</f>
        <v>0</v>
      </c>
      <c r="P287" s="119"/>
      <c r="Q287" s="109" t="str">
        <f>IF(P287&lt;=base!E$3,"","Faux")</f>
        <v/>
      </c>
      <c r="R287" s="120">
        <f>IF(SUM(P287-base!E$3)&lt;0,0,SUM(P287-base!E$3))</f>
        <v>0</v>
      </c>
      <c r="S287" s="10">
        <f>L287*SUM(M284:M287)</f>
        <v>1.25</v>
      </c>
      <c r="T287" s="10">
        <f t="shared" si="50"/>
        <v>0</v>
      </c>
      <c r="U287" s="15"/>
      <c r="V287" s="4" t="str">
        <f>IF(travail!U287&lt;=base!E$8,"","Faux")</f>
        <v/>
      </c>
      <c r="W287" s="15"/>
      <c r="X287" s="4"/>
      <c r="AD287" s="12">
        <f>IF(SUM(MOD(K287-I287,1)-IF(K287&gt;I287,MAX(0,MIN(K287,base!E$14/24)-MAX(I287,7/24)),MAX(0,base!E$14/24-MAX(I287,7/24))+MAX(0,MIN(K287,base!E$14/24)-7/24)))&lt;0,0,SUM(MOD(K287-I287,1)-IF(K287&gt;I287,MAX(0,MIN(K287,base!E$14/24)-MAX(I287,7/24)),MAX(0,base!E$14/24-MAX(I287,7/24))+MAX(0,MIN(K287,base!E$14/24)-7/24))))</f>
        <v>0</v>
      </c>
      <c r="AE287" s="7"/>
      <c r="AF287" s="14">
        <f>M287*G287*1</f>
        <v>0</v>
      </c>
    </row>
    <row r="288" spans="1:32">
      <c r="A288" s="102" t="s">
        <v>3</v>
      </c>
      <c r="B288" s="110">
        <v>41559</v>
      </c>
      <c r="C288" s="111"/>
      <c r="D288" s="112"/>
      <c r="E288" s="111"/>
      <c r="F288" s="111"/>
      <c r="G288" s="111"/>
      <c r="H288" s="121">
        <v>1</v>
      </c>
      <c r="I288" s="113">
        <v>0.30208333333333331</v>
      </c>
      <c r="J288" s="114">
        <v>3.125E-2</v>
      </c>
      <c r="K288" s="115">
        <v>0.75</v>
      </c>
      <c r="L288" s="9">
        <f t="shared" si="45"/>
        <v>1</v>
      </c>
      <c r="M288" s="116">
        <f>K288-I288+IF(I288&gt;K288,1)-J288+(E288*base!E$4)+(D288*base!E$4)+(C288*base!E$4)+(F288*base!E$4)</f>
        <v>0.41666666666666669</v>
      </c>
      <c r="N288" s="117" t="str">
        <f>IF(M288&lt;=base!E$5,"","Faux")</f>
        <v/>
      </c>
      <c r="O288" s="118">
        <f>IF(SUM(M288-base!E$5)&lt;0,0,SUM(M288-base!E$5))</f>
        <v>0</v>
      </c>
      <c r="P288" s="119"/>
      <c r="Q288" s="109" t="str">
        <f>IF(P288&lt;=base!E$3,"","Faux")</f>
        <v/>
      </c>
      <c r="R288" s="120">
        <f>IF(SUM(P288-base!E$3)&lt;0,0,SUM(P288-base!E$3))</f>
        <v>0</v>
      </c>
      <c r="S288" s="10">
        <f>L288*SUM(M284:M288)</f>
        <v>1.6666666666666667</v>
      </c>
      <c r="T288" s="10">
        <f>IF(S288&gt;("36:00"*1),S288-("36:00"*1),0)-T287</f>
        <v>0.16666666666666674</v>
      </c>
      <c r="U288" s="15"/>
      <c r="V288" s="4" t="str">
        <f>IF(travail!U288&lt;=base!E$8,"","Faux")</f>
        <v/>
      </c>
      <c r="W288" s="15"/>
      <c r="X288" s="4"/>
      <c r="AD288" s="12">
        <f>IF(SUM(MOD(K288-I288,1)-IF(K288&gt;I288,MAX(0,MIN(K288,base!E$14/24)-MAX(I288,7/24)),MAX(0,base!E$14/24-MAX(I288,7/24))+MAX(0,MIN(K288,base!E$14/24)-7/24)))&lt;0,0,SUM(MOD(K288-I288,1)-IF(K288&gt;I288,MAX(0,MIN(K288,base!E$14/24)-MAX(I288,7/24)),MAX(0,base!E$14/24-MAX(I288,7/24))+MAX(0,MIN(K288,base!E$14/24)-7/24))))</f>
        <v>0</v>
      </c>
      <c r="AE288" s="7"/>
      <c r="AF288" s="14">
        <f>M288*G288*1</f>
        <v>0</v>
      </c>
    </row>
    <row r="289" spans="1:32">
      <c r="A289" s="102" t="s">
        <v>4</v>
      </c>
      <c r="B289" s="110">
        <v>41560</v>
      </c>
      <c r="C289" s="111"/>
      <c r="D289" s="112"/>
      <c r="E289" s="111"/>
      <c r="F289" s="111"/>
      <c r="G289" s="111"/>
      <c r="H289" s="111"/>
      <c r="I289" s="113"/>
      <c r="J289" s="114"/>
      <c r="K289" s="115"/>
      <c r="L289" s="9">
        <f t="shared" si="45"/>
        <v>0</v>
      </c>
      <c r="M289" s="116">
        <f>K289-I289+IF(I289&gt;K289,1)-J289+(E289*base!E$4)+(D289*base!E$4)+(C289*base!E$4)+(F289*base!E$4)</f>
        <v>0</v>
      </c>
      <c r="N289" s="117" t="str">
        <f>IF(M289&lt;=base!E$5,"","Faux")</f>
        <v/>
      </c>
      <c r="O289" s="118">
        <f>IF(SUM(M289-base!E$5)&lt;0,0,SUM(M289-base!E$5))</f>
        <v>0</v>
      </c>
      <c r="P289" s="119">
        <f t="shared" si="46"/>
        <v>0</v>
      </c>
      <c r="Q289" s="109" t="str">
        <f>IF(P289&lt;=base!E$3,"","Faux")</f>
        <v/>
      </c>
      <c r="R289" s="120">
        <f>IF(SUM(P289-base!E$3)&lt;0,0,SUM(P289-base!E$3))</f>
        <v>0</v>
      </c>
      <c r="S289" s="10">
        <f>L289*SUM(M284:M289)</f>
        <v>0</v>
      </c>
      <c r="T289" s="10">
        <f>IF(SUM(IF(S289&gt;("36:00"*1),S289-("36:00"*1),0)-T287-T288)&lt;0,0,SUM(IF(S289&gt;("36:00"*1),S289-("36:00"*1),0)-T287-T288))</f>
        <v>0</v>
      </c>
      <c r="U289" s="15"/>
      <c r="V289" s="4" t="str">
        <f>IF(travail!U289&lt;=base!E$8,"","Faux")</f>
        <v/>
      </c>
      <c r="W289" s="15"/>
      <c r="X289" s="4"/>
      <c r="AD289" s="12">
        <f>IF(SUM(MOD(K289-I289,1)-IF(K289&gt;I289,MAX(0,MIN(K289,base!E$14/24)-MAX(I289,7/24)),MAX(0,base!E$14/24-MAX(I289,7/24))+MAX(0,MIN(K289,base!E$14/24)-7/24)))&lt;0,0,SUM(MOD(K289-I289,1)-IF(K289&gt;I289,MAX(0,MIN(K289,base!E$14/24)-MAX(I289,7/24)),MAX(0,base!E$14/24-MAX(I289,7/24))+MAX(0,MIN(K289,base!E$14/24)-7/24))))</f>
        <v>0</v>
      </c>
      <c r="AE289" s="7"/>
      <c r="AF289" s="14"/>
    </row>
    <row r="290" spans="1:32">
      <c r="A290" s="102" t="s">
        <v>5</v>
      </c>
      <c r="B290" s="110">
        <v>41561</v>
      </c>
      <c r="C290" s="111"/>
      <c r="D290" s="112"/>
      <c r="E290" s="111"/>
      <c r="F290" s="111"/>
      <c r="G290" s="111"/>
      <c r="H290" s="111"/>
      <c r="I290" s="113"/>
      <c r="J290" s="114"/>
      <c r="K290" s="115"/>
      <c r="L290" s="9">
        <f t="shared" si="45"/>
        <v>0</v>
      </c>
      <c r="M290" s="116">
        <f>K290-I290+IF(I290&gt;K290,1)-J290+(E290*base!E$4)+(D290*base!E$4)+(C290*base!E$4)+(F290*base!E$4)</f>
        <v>0</v>
      </c>
      <c r="N290" s="117" t="str">
        <f>IF(M290&lt;=base!E$5,"","Faux")</f>
        <v/>
      </c>
      <c r="O290" s="118">
        <f>IF(SUM(M290-base!E$5)&lt;0,0,SUM(M290-base!E$5))</f>
        <v>0</v>
      </c>
      <c r="P290" s="119">
        <f t="shared" si="46"/>
        <v>0</v>
      </c>
      <c r="Q290" s="109" t="str">
        <f>IF(P290&lt;=base!E$3,"","Faux")</f>
        <v/>
      </c>
      <c r="R290" s="120">
        <f>IF(SUM(P290-base!E$3)&lt;0,0,SUM(P290-base!E$3))</f>
        <v>0</v>
      </c>
      <c r="S290" s="10">
        <f>L290*SUM(M284:M290)</f>
        <v>0</v>
      </c>
      <c r="T290" s="10">
        <f>IF(SUM(IF(S290&gt;("36:00"*1),S290-("36:00"*1),0)-T288-T289)&lt;0,0,SUM(IF(S290&gt;("36:00"*1),S290-("36:00"*1),0)-T288-T289))</f>
        <v>0</v>
      </c>
      <c r="U290" s="15">
        <f>SUM(M284:M290)</f>
        <v>1.6666666666666667</v>
      </c>
      <c r="V290" s="4" t="str">
        <f>IF(travail!U290&lt;=base!E$8,"","Faux")</f>
        <v/>
      </c>
      <c r="W290" s="11">
        <f>IF(SUM(U290-base!E$8)&lt;0,0,SUM(U290-base!E$8))</f>
        <v>0</v>
      </c>
      <c r="X290" s="15">
        <f>IF(base!E$7&lt;U290,U290-base!E$7,0)</f>
        <v>0.16666666666666674</v>
      </c>
      <c r="AD290" s="12">
        <f>IF(SUM(MOD(K290-I290,1)-IF(K290&gt;I290,MAX(0,MIN(K290,base!E$14/24)-MAX(I290,7/24)),MAX(0,base!E$14/24-MAX(I290,7/24))+MAX(0,MIN(K290,base!E$14/24)-7/24)))&lt;0,0,SUM(MOD(K290-I290,1)-IF(K290&gt;I290,MAX(0,MIN(K290,base!E$14/24)-MAX(I290,7/24)),MAX(0,base!E$14/24-MAX(I290,7/24))+MAX(0,MIN(K290,base!E$14/24)-7/24))))</f>
        <v>0</v>
      </c>
      <c r="AE290" s="13">
        <f>M290</f>
        <v>0</v>
      </c>
      <c r="AF290" s="14"/>
    </row>
    <row r="291" spans="1:32">
      <c r="A291" s="102" t="s">
        <v>6</v>
      </c>
      <c r="B291" s="110">
        <v>41562</v>
      </c>
      <c r="C291" s="111"/>
      <c r="D291" s="112"/>
      <c r="E291" s="111"/>
      <c r="F291" s="111"/>
      <c r="G291" s="111"/>
      <c r="H291" s="121">
        <v>1</v>
      </c>
      <c r="I291" s="113">
        <v>0.30208333333333331</v>
      </c>
      <c r="J291" s="114">
        <v>3.125E-2</v>
      </c>
      <c r="K291" s="115">
        <v>0.75</v>
      </c>
      <c r="L291" s="9">
        <f t="shared" si="45"/>
        <v>1</v>
      </c>
      <c r="M291" s="116">
        <f>K291-I291+IF(I291&gt;K291,1)-J291+(E291*base!E$4)+(D291*base!E$4)+(C291*base!E$4)+(F291*base!E$4)</f>
        <v>0.41666666666666669</v>
      </c>
      <c r="N291" s="117" t="str">
        <f>IF(M291&lt;=base!E$5,"","Faux")</f>
        <v/>
      </c>
      <c r="O291" s="118">
        <f>IF(SUM(M291-base!E$5)&lt;0,0,SUM(M291-base!E$5))</f>
        <v>0</v>
      </c>
      <c r="P291" s="119"/>
      <c r="Q291" s="109" t="str">
        <f>IF(P291&lt;=base!E$3,"","Faux")</f>
        <v/>
      </c>
      <c r="R291" s="120">
        <f>IF(SUM(P291-base!E$3)&lt;0,0,SUM(P291-base!E$3))</f>
        <v>0</v>
      </c>
      <c r="S291" s="15"/>
      <c r="T291" s="15"/>
      <c r="U291" s="15"/>
      <c r="V291" s="4" t="str">
        <f>IF(travail!U291&lt;=base!E$8,"","Faux")</f>
        <v/>
      </c>
      <c r="W291" s="15"/>
      <c r="X291" s="4"/>
      <c r="AD291" s="12">
        <f>IF(SUM(MOD(K291-I291,1)-IF(K291&gt;I291,MAX(0,MIN(K291,base!E$14/24)-MAX(I291,7/24)),MAX(0,base!E$14/24-MAX(I291,7/24))+MAX(0,MIN(K291,base!E$14/24)-7/24)))&lt;0,0,SUM(MOD(K291-I291,1)-IF(K291&gt;I291,MAX(0,MIN(K291,base!E$14/24)-MAX(I291,7/24)),MAX(0,base!E$14/24-MAX(I291,7/24))+MAX(0,MIN(K291,base!E$14/24)-7/24))))</f>
        <v>0</v>
      </c>
      <c r="AE291" s="7"/>
      <c r="AF291" s="14">
        <f>M291*G291*1</f>
        <v>0</v>
      </c>
    </row>
    <row r="292" spans="1:32">
      <c r="A292" s="102" t="s">
        <v>7</v>
      </c>
      <c r="B292" s="110">
        <v>41563</v>
      </c>
      <c r="C292" s="111"/>
      <c r="D292" s="112"/>
      <c r="E292" s="111"/>
      <c r="F292" s="111"/>
      <c r="G292" s="111"/>
      <c r="H292" s="121">
        <v>1</v>
      </c>
      <c r="I292" s="113">
        <v>0.30208333333333331</v>
      </c>
      <c r="J292" s="114">
        <v>3.125E-2</v>
      </c>
      <c r="K292" s="115">
        <v>0.75</v>
      </c>
      <c r="L292" s="9">
        <f t="shared" si="45"/>
        <v>1</v>
      </c>
      <c r="M292" s="116">
        <f>K292-I292+IF(I292&gt;K292,1)-J292+(E292*base!E$4)+(D292*base!E$4)+(C292*base!E$4)+(F292*base!E$4)</f>
        <v>0.41666666666666669</v>
      </c>
      <c r="N292" s="117" t="str">
        <f>IF(M292&lt;=base!E$5,"","Faux")</f>
        <v/>
      </c>
      <c r="O292" s="118">
        <f>IF(SUM(M292-base!E$5)&lt;0,0,SUM(M292-base!E$5))</f>
        <v>0</v>
      </c>
      <c r="P292" s="119"/>
      <c r="Q292" s="109" t="str">
        <f>IF(P292&lt;=base!E$3,"","Faux")</f>
        <v/>
      </c>
      <c r="R292" s="120">
        <f>IF(SUM(P292-base!E$3)&lt;0,0,SUM(P292-base!E$3))</f>
        <v>0</v>
      </c>
      <c r="S292" s="10">
        <f>L292*SUM(M291:M292)</f>
        <v>0.83333333333333337</v>
      </c>
      <c r="T292" s="10">
        <f t="shared" ref="T292:T294" si="51">IF(S292&gt;("36:00"*1),S292-("36:00"*1),0)-T291</f>
        <v>0</v>
      </c>
      <c r="U292" s="15"/>
      <c r="V292" s="4" t="str">
        <f>IF(travail!U292&lt;=base!E$8,"","Faux")</f>
        <v/>
      </c>
      <c r="W292" s="15"/>
      <c r="X292" s="4"/>
      <c r="AD292" s="12">
        <f>IF(SUM(MOD(K292-I292,1)-IF(K292&gt;I292,MAX(0,MIN(K292,base!E$14/24)-MAX(I292,7/24)),MAX(0,base!E$14/24-MAX(I292,7/24))+MAX(0,MIN(K292,base!E$14/24)-7/24)))&lt;0,0,SUM(MOD(K292-I292,1)-IF(K292&gt;I292,MAX(0,MIN(K292,base!E$14/24)-MAX(I292,7/24)),MAX(0,base!E$14/24-MAX(I292,7/24))+MAX(0,MIN(K292,base!E$14/24)-7/24))))</f>
        <v>0</v>
      </c>
      <c r="AE292" s="7"/>
      <c r="AF292" s="14">
        <f>M292*G292*1</f>
        <v>0</v>
      </c>
    </row>
    <row r="293" spans="1:32">
      <c r="A293" s="102" t="s">
        <v>8</v>
      </c>
      <c r="B293" s="110">
        <v>41564</v>
      </c>
      <c r="C293" s="111"/>
      <c r="D293" s="112"/>
      <c r="E293" s="111"/>
      <c r="F293" s="111"/>
      <c r="G293" s="111"/>
      <c r="H293" s="121">
        <v>1</v>
      </c>
      <c r="I293" s="113"/>
      <c r="J293" s="114"/>
      <c r="K293" s="115"/>
      <c r="L293" s="9">
        <f t="shared" si="45"/>
        <v>1</v>
      </c>
      <c r="M293" s="116">
        <f>K293-I293+IF(I293&gt;K293,1)-J293+(E293*base!E$4)+(D293*base!E$4)+(C293*base!E$4)+(F293*base!E$4)</f>
        <v>0</v>
      </c>
      <c r="N293" s="117" t="str">
        <f>IF(M293&lt;=base!E$5,"","Faux")</f>
        <v/>
      </c>
      <c r="O293" s="118">
        <f>IF(SUM(M293-base!E$5)&lt;0,0,SUM(M293-base!E$5))</f>
        <v>0</v>
      </c>
      <c r="P293" s="119">
        <f t="shared" si="46"/>
        <v>0</v>
      </c>
      <c r="Q293" s="109" t="str">
        <f>IF(P293&lt;=base!E$3,"","Faux")</f>
        <v/>
      </c>
      <c r="R293" s="120">
        <f>IF(SUM(P293-base!E$3)&lt;0,0,SUM(P293-base!E$3))</f>
        <v>0</v>
      </c>
      <c r="S293" s="10">
        <f>L293*SUM(M291:M293)</f>
        <v>0.83333333333333337</v>
      </c>
      <c r="T293" s="10">
        <f t="shared" si="51"/>
        <v>0</v>
      </c>
      <c r="U293" s="15"/>
      <c r="V293" s="4" t="str">
        <f>IF(travail!U293&lt;=base!E$8,"","Faux")</f>
        <v/>
      </c>
      <c r="W293" s="15"/>
      <c r="X293" s="4"/>
      <c r="AD293" s="12">
        <f>IF(SUM(MOD(K293-I293,1)-IF(K293&gt;I293,MAX(0,MIN(K293,base!E$14/24)-MAX(I293,7/24)),MAX(0,base!E$14/24-MAX(I293,7/24))+MAX(0,MIN(K293,base!E$14/24)-7/24)))&lt;0,0,SUM(MOD(K293-I293,1)-IF(K293&gt;I293,MAX(0,MIN(K293,base!E$14/24)-MAX(I293,7/24)),MAX(0,base!E$14/24-MAX(I293,7/24))+MAX(0,MIN(K293,base!E$14/24)-7/24))))</f>
        <v>0</v>
      </c>
      <c r="AE293" s="7"/>
      <c r="AF293" s="14">
        <f>M293*G293*1</f>
        <v>0</v>
      </c>
    </row>
    <row r="294" spans="1:32">
      <c r="A294" s="102" t="s">
        <v>9</v>
      </c>
      <c r="B294" s="110">
        <v>41565</v>
      </c>
      <c r="C294" s="111"/>
      <c r="D294" s="112"/>
      <c r="E294" s="111"/>
      <c r="F294" s="111"/>
      <c r="G294" s="111"/>
      <c r="H294" s="121">
        <v>1</v>
      </c>
      <c r="I294" s="113">
        <v>0.30208333333333331</v>
      </c>
      <c r="J294" s="114">
        <v>3.125E-2</v>
      </c>
      <c r="K294" s="115">
        <v>0.75</v>
      </c>
      <c r="L294" s="9">
        <f t="shared" si="45"/>
        <v>1</v>
      </c>
      <c r="M294" s="116">
        <f>K294-I294+IF(I294&gt;K294,1)-J294+(E294*base!E$4)+(D294*base!E$4)+(C294*base!E$4)+(F294*base!E$4)</f>
        <v>0.41666666666666669</v>
      </c>
      <c r="N294" s="117" t="str">
        <f>IF(M294&lt;=base!E$5,"","Faux")</f>
        <v/>
      </c>
      <c r="O294" s="118">
        <f>IF(SUM(M294-base!E$5)&lt;0,0,SUM(M294-base!E$5))</f>
        <v>0</v>
      </c>
      <c r="P294" s="119"/>
      <c r="Q294" s="109" t="str">
        <f>IF(P294&lt;=base!E$3,"","Faux")</f>
        <v/>
      </c>
      <c r="R294" s="120">
        <f>IF(SUM(P294-base!E$3)&lt;0,0,SUM(P294-base!E$3))</f>
        <v>0</v>
      </c>
      <c r="S294" s="10">
        <f>L294*SUM(M291:M294)</f>
        <v>1.25</v>
      </c>
      <c r="T294" s="10">
        <f t="shared" si="51"/>
        <v>0</v>
      </c>
      <c r="U294" s="15"/>
      <c r="V294" s="4" t="str">
        <f>IF(travail!U294&lt;=base!E$8,"","Faux")</f>
        <v/>
      </c>
      <c r="W294" s="15"/>
      <c r="X294" s="4"/>
      <c r="AD294" s="12">
        <f>IF(SUM(MOD(K294-I294,1)-IF(K294&gt;I294,MAX(0,MIN(K294,base!E$14/24)-MAX(I294,7/24)),MAX(0,base!E$14/24-MAX(I294,7/24))+MAX(0,MIN(K294,base!E$14/24)-7/24)))&lt;0,0,SUM(MOD(K294-I294,1)-IF(K294&gt;I294,MAX(0,MIN(K294,base!E$14/24)-MAX(I294,7/24)),MAX(0,base!E$14/24-MAX(I294,7/24))+MAX(0,MIN(K294,base!E$14/24)-7/24))))</f>
        <v>0</v>
      </c>
      <c r="AE294" s="7"/>
      <c r="AF294" s="14">
        <f>M294*G294*1</f>
        <v>0</v>
      </c>
    </row>
    <row r="295" spans="1:32">
      <c r="A295" s="102" t="s">
        <v>3</v>
      </c>
      <c r="B295" s="110">
        <v>41566</v>
      </c>
      <c r="C295" s="111"/>
      <c r="D295" s="112"/>
      <c r="E295" s="111"/>
      <c r="F295" s="111"/>
      <c r="G295" s="111"/>
      <c r="H295" s="121">
        <v>1</v>
      </c>
      <c r="I295" s="113">
        <v>0.30208333333333331</v>
      </c>
      <c r="J295" s="114">
        <v>3.125E-2</v>
      </c>
      <c r="K295" s="115">
        <v>0.75</v>
      </c>
      <c r="L295" s="9">
        <f t="shared" si="45"/>
        <v>1</v>
      </c>
      <c r="M295" s="116">
        <f>K295-I295+IF(I295&gt;K295,1)-J295+(E295*base!E$4)+(D295*base!E$4)+(C295*base!E$4)+(F295*base!E$4)</f>
        <v>0.41666666666666669</v>
      </c>
      <c r="N295" s="117" t="str">
        <f>IF(M295&lt;=base!E$5,"","Faux")</f>
        <v/>
      </c>
      <c r="O295" s="118">
        <f>IF(SUM(M295-base!E$5)&lt;0,0,SUM(M295-base!E$5))</f>
        <v>0</v>
      </c>
      <c r="P295" s="119"/>
      <c r="Q295" s="109" t="str">
        <f>IF(P295&lt;=base!E$3,"","Faux")</f>
        <v/>
      </c>
      <c r="R295" s="120">
        <f>IF(SUM(P295-base!E$3)&lt;0,0,SUM(P295-base!E$3))</f>
        <v>0</v>
      </c>
      <c r="S295" s="10">
        <f>L295*SUM(M291:M295)</f>
        <v>1.6666666666666667</v>
      </c>
      <c r="T295" s="10">
        <f>IF(S295&gt;("36:00"*1),S295-("36:00"*1),0)-T294</f>
        <v>0.16666666666666674</v>
      </c>
      <c r="U295" s="15"/>
      <c r="V295" s="4" t="str">
        <f>IF(travail!U295&lt;=base!E$8,"","Faux")</f>
        <v/>
      </c>
      <c r="W295" s="15"/>
      <c r="X295" s="4"/>
      <c r="AD295" s="12">
        <f>IF(SUM(MOD(K295-I295,1)-IF(K295&gt;I295,MAX(0,MIN(K295,base!E$14/24)-MAX(I295,7/24)),MAX(0,base!E$14/24-MAX(I295,7/24))+MAX(0,MIN(K295,base!E$14/24)-7/24)))&lt;0,0,SUM(MOD(K295-I295,1)-IF(K295&gt;I295,MAX(0,MIN(K295,base!E$14/24)-MAX(I295,7/24)),MAX(0,base!E$14/24-MAX(I295,7/24))+MAX(0,MIN(K295,base!E$14/24)-7/24))))</f>
        <v>0</v>
      </c>
      <c r="AE295" s="7"/>
      <c r="AF295" s="14">
        <f>M295*G295*1</f>
        <v>0</v>
      </c>
    </row>
    <row r="296" spans="1:32">
      <c r="A296" s="102" t="s">
        <v>4</v>
      </c>
      <c r="B296" s="110">
        <v>41567</v>
      </c>
      <c r="C296" s="111"/>
      <c r="D296" s="112"/>
      <c r="E296" s="111"/>
      <c r="F296" s="111"/>
      <c r="G296" s="111"/>
      <c r="H296" s="111"/>
      <c r="I296" s="113"/>
      <c r="J296" s="114"/>
      <c r="K296" s="115"/>
      <c r="L296" s="9">
        <f t="shared" si="45"/>
        <v>0</v>
      </c>
      <c r="M296" s="116">
        <f>K296-I296+IF(I296&gt;K296,1)-J296+(E296*base!E$4)+(D296*base!E$4)+(C296*base!E$4)+(F296*base!E$4)</f>
        <v>0</v>
      </c>
      <c r="N296" s="117" t="str">
        <f>IF(M296&lt;=base!E$5,"","Faux")</f>
        <v/>
      </c>
      <c r="O296" s="118">
        <f>IF(SUM(M296-base!E$5)&lt;0,0,SUM(M296-base!E$5))</f>
        <v>0</v>
      </c>
      <c r="P296" s="119">
        <f t="shared" si="46"/>
        <v>0</v>
      </c>
      <c r="Q296" s="109" t="str">
        <f>IF(P296&lt;=base!E$3,"","Faux")</f>
        <v/>
      </c>
      <c r="R296" s="120">
        <f>IF(SUM(P296-base!E$3)&lt;0,0,SUM(P296-base!E$3))</f>
        <v>0</v>
      </c>
      <c r="S296" s="10">
        <f>L296*SUM(M291:M296)</f>
        <v>0</v>
      </c>
      <c r="T296" s="10">
        <f>IF(SUM(IF(S296&gt;("36:00"*1),S296-("36:00"*1),0)-T294-T295)&lt;0,0,SUM(IF(S296&gt;("36:00"*1),S296-("36:00"*1),0)-T294-T295))</f>
        <v>0</v>
      </c>
      <c r="U296" s="15"/>
      <c r="V296" s="4" t="str">
        <f>IF(travail!U296&lt;=base!E$8,"","Faux")</f>
        <v/>
      </c>
      <c r="W296" s="15"/>
      <c r="X296" s="4"/>
      <c r="AD296" s="12">
        <f>IF(SUM(MOD(K296-I296,1)-IF(K296&gt;I296,MAX(0,MIN(K296,base!E$14/24)-MAX(I296,7/24)),MAX(0,base!E$14/24-MAX(I296,7/24))+MAX(0,MIN(K296,base!E$14/24)-7/24)))&lt;0,0,SUM(MOD(K296-I296,1)-IF(K296&gt;I296,MAX(0,MIN(K296,base!E$14/24)-MAX(I296,7/24)),MAX(0,base!E$14/24-MAX(I296,7/24))+MAX(0,MIN(K296,base!E$14/24)-7/24))))</f>
        <v>0</v>
      </c>
      <c r="AE296" s="7"/>
      <c r="AF296" s="14"/>
    </row>
    <row r="297" spans="1:32">
      <c r="A297" s="102" t="s">
        <v>5</v>
      </c>
      <c r="B297" s="110">
        <v>41568</v>
      </c>
      <c r="C297" s="111"/>
      <c r="D297" s="112"/>
      <c r="E297" s="111"/>
      <c r="F297" s="111"/>
      <c r="G297" s="111"/>
      <c r="H297" s="111"/>
      <c r="I297" s="113"/>
      <c r="J297" s="114"/>
      <c r="K297" s="115"/>
      <c r="L297" s="9">
        <f t="shared" si="45"/>
        <v>0</v>
      </c>
      <c r="M297" s="116">
        <f>K297-I297+IF(I297&gt;K297,1)-J297+(E297*base!E$4)+(D297*base!E$4)+(C297*base!E$4)+(F297*base!E$4)</f>
        <v>0</v>
      </c>
      <c r="N297" s="117" t="str">
        <f>IF(M297&lt;=base!E$5,"","Faux")</f>
        <v/>
      </c>
      <c r="O297" s="118">
        <f>IF(SUM(M297-base!E$5)&lt;0,0,SUM(M297-base!E$5))</f>
        <v>0</v>
      </c>
      <c r="P297" s="119">
        <f t="shared" si="46"/>
        <v>0</v>
      </c>
      <c r="Q297" s="109" t="str">
        <f>IF(P297&lt;=base!E$3,"","Faux")</f>
        <v/>
      </c>
      <c r="R297" s="120">
        <f>IF(SUM(P297-base!E$3)&lt;0,0,SUM(P297-base!E$3))</f>
        <v>0</v>
      </c>
      <c r="S297" s="10">
        <f>L297*SUM(M291:M297)</f>
        <v>0</v>
      </c>
      <c r="T297" s="10">
        <f>IF(SUM(IF(S297&gt;("36:00"*1),S297-("36:00"*1),0)-T295-T296)&lt;0,0,SUM(IF(S297&gt;("36:00"*1),S297-("36:00"*1),0)-T295-T296))</f>
        <v>0</v>
      </c>
      <c r="U297" s="15">
        <f>SUM(M291:M297)</f>
        <v>1.6666666666666667</v>
      </c>
      <c r="V297" s="4" t="str">
        <f>IF(travail!U297&lt;=base!E$8,"","Faux")</f>
        <v/>
      </c>
      <c r="W297" s="11">
        <f>IF(SUM(U297-base!E$8)&lt;0,0,SUM(U297-base!E$8))</f>
        <v>0</v>
      </c>
      <c r="X297" s="15">
        <f>IF(base!E$7&lt;U297,U297-base!E$7,0)</f>
        <v>0.16666666666666674</v>
      </c>
      <c r="AD297" s="12">
        <f>IF(SUM(MOD(K297-I297,1)-IF(K297&gt;I297,MAX(0,MIN(K297,base!E$14/24)-MAX(I297,7/24)),MAX(0,base!E$14/24-MAX(I297,7/24))+MAX(0,MIN(K297,base!E$14/24)-7/24)))&lt;0,0,SUM(MOD(K297-I297,1)-IF(K297&gt;I297,MAX(0,MIN(K297,base!E$14/24)-MAX(I297,7/24)),MAX(0,base!E$14/24-MAX(I297,7/24))+MAX(0,MIN(K297,base!E$14/24)-7/24))))</f>
        <v>0</v>
      </c>
      <c r="AE297" s="13">
        <f>M297</f>
        <v>0</v>
      </c>
      <c r="AF297" s="14"/>
    </row>
    <row r="298" spans="1:32">
      <c r="A298" s="102" t="s">
        <v>6</v>
      </c>
      <c r="B298" s="110">
        <v>41569</v>
      </c>
      <c r="C298" s="111"/>
      <c r="D298" s="112">
        <v>1</v>
      </c>
      <c r="E298" s="111"/>
      <c r="F298" s="111"/>
      <c r="G298" s="111"/>
      <c r="H298" s="111"/>
      <c r="I298" s="113">
        <v>0.30208333333333331</v>
      </c>
      <c r="J298" s="114">
        <v>3.125E-2</v>
      </c>
      <c r="K298" s="115">
        <v>0.75</v>
      </c>
      <c r="L298" s="9">
        <f t="shared" si="45"/>
        <v>1</v>
      </c>
      <c r="M298" s="116">
        <f>K298-I298+IF(I298&gt;K298,1)-J298+(E298*base!E$4)+(D298*base!E$4)+(C298*base!E$4)+(F298*base!E$4)</f>
        <v>0.72222222222222221</v>
      </c>
      <c r="N298" s="117"/>
      <c r="O298" s="118">
        <f>IF(SUM(M298-base!E$5)&lt;0,0,SUM(M298-base!E$5))</f>
        <v>0.30555555555555552</v>
      </c>
      <c r="P298" s="119"/>
      <c r="Q298" s="109" t="str">
        <f>IF(P298&lt;=base!E$3,"","Faux")</f>
        <v/>
      </c>
      <c r="R298" s="120">
        <f>IF(SUM(P298-base!E$3)&lt;0,0,SUM(P298-base!E$3))</f>
        <v>0</v>
      </c>
      <c r="S298" s="15"/>
      <c r="T298" s="15"/>
      <c r="U298" s="15"/>
      <c r="V298" s="4" t="str">
        <f>IF(travail!U298&lt;=base!E$8,"","Faux")</f>
        <v/>
      </c>
      <c r="W298" s="15"/>
      <c r="X298" s="4"/>
      <c r="AD298" s="12">
        <f>IF(SUM(MOD(K298-I298,1)-IF(K298&gt;I298,MAX(0,MIN(K298,base!E$14/24)-MAX(I298,7/24)),MAX(0,base!E$14/24-MAX(I298,7/24))+MAX(0,MIN(K298,base!E$14/24)-7/24)))&lt;0,0,SUM(MOD(K298-I298,1)-IF(K298&gt;I298,MAX(0,MIN(K298,base!E$14/24)-MAX(I298,7/24)),MAX(0,base!E$14/24-MAX(I298,7/24))+MAX(0,MIN(K298,base!E$14/24)-7/24))))</f>
        <v>0</v>
      </c>
      <c r="AE298" s="7"/>
      <c r="AF298" s="14">
        <f>M298*G298*1</f>
        <v>0</v>
      </c>
    </row>
    <row r="299" spans="1:32">
      <c r="A299" s="102" t="s">
        <v>7</v>
      </c>
      <c r="B299" s="110">
        <v>41570</v>
      </c>
      <c r="C299" s="111"/>
      <c r="D299" s="112">
        <v>1</v>
      </c>
      <c r="E299" s="111"/>
      <c r="F299" s="111"/>
      <c r="G299" s="111"/>
      <c r="H299" s="111"/>
      <c r="I299" s="113">
        <v>0.30208333333333331</v>
      </c>
      <c r="J299" s="114">
        <v>3.125E-2</v>
      </c>
      <c r="K299" s="115">
        <v>0.75</v>
      </c>
      <c r="L299" s="9">
        <f t="shared" si="45"/>
        <v>1</v>
      </c>
      <c r="M299" s="116">
        <f>K299-I299+IF(I299&gt;K299,1)-J299+(E299*base!E$4)+(D299*base!E$4)+(C299*base!E$4)+(F299*base!E$4)</f>
        <v>0.72222222222222221</v>
      </c>
      <c r="N299" s="117"/>
      <c r="O299" s="118">
        <f>IF(SUM(M299-base!E$5)&lt;0,0,SUM(M299-base!E$5))</f>
        <v>0.30555555555555552</v>
      </c>
      <c r="P299" s="119"/>
      <c r="Q299" s="109" t="str">
        <f>IF(P299&lt;=base!E$3,"","Faux")</f>
        <v/>
      </c>
      <c r="R299" s="120">
        <f>IF(SUM(P299-base!E$3)&lt;0,0,SUM(P299-base!E$3))</f>
        <v>0</v>
      </c>
      <c r="S299" s="10">
        <f>L299*SUM(M298:M299)</f>
        <v>1.4444444444444444</v>
      </c>
      <c r="T299" s="10">
        <f t="shared" ref="T299:T301" si="52">IF(S299&gt;("36:00"*1),S299-("36:00"*1),0)-T298</f>
        <v>0</v>
      </c>
      <c r="U299" s="15"/>
      <c r="V299" s="4" t="str">
        <f>IF(travail!U299&lt;=base!E$8,"","Faux")</f>
        <v/>
      </c>
      <c r="W299" s="15"/>
      <c r="X299" s="4"/>
      <c r="AD299" s="12">
        <f>IF(SUM(MOD(K299-I299,1)-IF(K299&gt;I299,MAX(0,MIN(K299,base!E$14/24)-MAX(I299,7/24)),MAX(0,base!E$14/24-MAX(I299,7/24))+MAX(0,MIN(K299,base!E$14/24)-7/24)))&lt;0,0,SUM(MOD(K299-I299,1)-IF(K299&gt;I299,MAX(0,MIN(K299,base!E$14/24)-MAX(I299,7/24)),MAX(0,base!E$14/24-MAX(I299,7/24))+MAX(0,MIN(K299,base!E$14/24)-7/24))))</f>
        <v>0</v>
      </c>
      <c r="AE299" s="7"/>
      <c r="AF299" s="14">
        <f>M299*G299*1</f>
        <v>0</v>
      </c>
    </row>
    <row r="300" spans="1:32">
      <c r="A300" s="102" t="s">
        <v>8</v>
      </c>
      <c r="B300" s="110">
        <v>41571</v>
      </c>
      <c r="C300" s="111"/>
      <c r="D300" s="112">
        <v>1</v>
      </c>
      <c r="E300" s="111"/>
      <c r="F300" s="111"/>
      <c r="G300" s="111"/>
      <c r="H300" s="111"/>
      <c r="I300" s="113"/>
      <c r="J300" s="114"/>
      <c r="K300" s="115"/>
      <c r="L300" s="9">
        <f t="shared" si="45"/>
        <v>1</v>
      </c>
      <c r="M300" s="116">
        <f>K300-I300+IF(I300&gt;K300,1)-J300+(E300*base!E$4)+(D300*base!E$4)+(C300*base!E$4)+(F300*base!E$4)</f>
        <v>0.30555555555555552</v>
      </c>
      <c r="N300" s="117" t="str">
        <f>IF(M300&lt;=base!E$5,"","Faux")</f>
        <v/>
      </c>
      <c r="O300" s="118">
        <f>IF(SUM(M300-base!E$5)&lt;0,0,SUM(M300-base!E$5))</f>
        <v>0</v>
      </c>
      <c r="P300" s="119">
        <f t="shared" si="46"/>
        <v>0</v>
      </c>
      <c r="Q300" s="109" t="str">
        <f>IF(P300&lt;=base!E$3,"","Faux")</f>
        <v/>
      </c>
      <c r="R300" s="120">
        <f>IF(SUM(P300-base!E$3)&lt;0,0,SUM(P300-base!E$3))</f>
        <v>0</v>
      </c>
      <c r="S300" s="10">
        <f>L300*SUM(M298:M300)</f>
        <v>1.75</v>
      </c>
      <c r="T300" s="10">
        <f t="shared" si="52"/>
        <v>0.25</v>
      </c>
      <c r="U300" s="15"/>
      <c r="V300" s="4" t="str">
        <f>IF(travail!U300&lt;=base!E$8,"","Faux")</f>
        <v/>
      </c>
      <c r="W300" s="15"/>
      <c r="X300" s="4"/>
      <c r="AD300" s="12">
        <f>IF(SUM(MOD(K300-I300,1)-IF(K300&gt;I300,MAX(0,MIN(K300,base!E$14/24)-MAX(I300,7/24)),MAX(0,base!E$14/24-MAX(I300,7/24))+MAX(0,MIN(K300,base!E$14/24)-7/24)))&lt;0,0,SUM(MOD(K300-I300,1)-IF(K300&gt;I300,MAX(0,MIN(K300,base!E$14/24)-MAX(I300,7/24)),MAX(0,base!E$14/24-MAX(I300,7/24))+MAX(0,MIN(K300,base!E$14/24)-7/24))))</f>
        <v>0</v>
      </c>
      <c r="AE300" s="7"/>
      <c r="AF300" s="14">
        <f>M300*G300*1</f>
        <v>0</v>
      </c>
    </row>
    <row r="301" spans="1:32">
      <c r="A301" s="102" t="s">
        <v>9</v>
      </c>
      <c r="B301" s="110">
        <v>41572</v>
      </c>
      <c r="C301" s="111"/>
      <c r="D301" s="112">
        <v>1</v>
      </c>
      <c r="E301" s="111"/>
      <c r="F301" s="111"/>
      <c r="G301" s="111"/>
      <c r="H301" s="111"/>
      <c r="I301" s="113">
        <v>0.30208333333333331</v>
      </c>
      <c r="J301" s="114">
        <v>3.125E-2</v>
      </c>
      <c r="K301" s="115">
        <v>0.75</v>
      </c>
      <c r="L301" s="9">
        <f t="shared" si="45"/>
        <v>1</v>
      </c>
      <c r="M301" s="116">
        <f>K301-I301+IF(I301&gt;K301,1)-J301+(E301*base!E$4)+(D301*base!E$4)+(C301*base!E$4)+(F301*base!E$4)</f>
        <v>0.72222222222222221</v>
      </c>
      <c r="N301" s="117"/>
      <c r="O301" s="118">
        <f>IF(SUM(M301-base!E$5)&lt;0,0,SUM(M301-base!E$5))</f>
        <v>0.30555555555555552</v>
      </c>
      <c r="P301" s="119"/>
      <c r="Q301" s="109" t="str">
        <f>IF(P301&lt;=base!E$3,"","Faux")</f>
        <v/>
      </c>
      <c r="R301" s="120">
        <f>IF(SUM(P301-base!E$3)&lt;0,0,SUM(P301-base!E$3))</f>
        <v>0</v>
      </c>
      <c r="S301" s="10">
        <f>L301*SUM(M298:M301)</f>
        <v>2.4722222222222223</v>
      </c>
      <c r="T301" s="10">
        <f t="shared" si="52"/>
        <v>0.72222222222222232</v>
      </c>
      <c r="U301" s="15"/>
      <c r="V301" s="4" t="str">
        <f>IF(travail!U301&lt;=base!E$8,"","Faux")</f>
        <v/>
      </c>
      <c r="W301" s="15"/>
      <c r="X301" s="4"/>
      <c r="AD301" s="12">
        <f>IF(SUM(MOD(K301-I301,1)-IF(K301&gt;I301,MAX(0,MIN(K301,base!E$14/24)-MAX(I301,7/24)),MAX(0,base!E$14/24-MAX(I301,7/24))+MAX(0,MIN(K301,base!E$14/24)-7/24)))&lt;0,0,SUM(MOD(K301-I301,1)-IF(K301&gt;I301,MAX(0,MIN(K301,base!E$14/24)-MAX(I301,7/24)),MAX(0,base!E$14/24-MAX(I301,7/24))+MAX(0,MIN(K301,base!E$14/24)-7/24))))</f>
        <v>0</v>
      </c>
      <c r="AE301" s="7"/>
      <c r="AF301" s="14">
        <f>M301*G301*1</f>
        <v>0</v>
      </c>
    </row>
    <row r="302" spans="1:32">
      <c r="A302" s="102" t="s">
        <v>3</v>
      </c>
      <c r="B302" s="110">
        <v>41573</v>
      </c>
      <c r="C302" s="111"/>
      <c r="D302" s="112">
        <v>1</v>
      </c>
      <c r="E302" s="111"/>
      <c r="F302" s="111"/>
      <c r="G302" s="111"/>
      <c r="H302" s="111"/>
      <c r="I302" s="113">
        <v>0.30208333333333331</v>
      </c>
      <c r="J302" s="114">
        <v>3.125E-2</v>
      </c>
      <c r="K302" s="115">
        <v>0.75</v>
      </c>
      <c r="L302" s="9">
        <f t="shared" si="45"/>
        <v>1</v>
      </c>
      <c r="M302" s="116">
        <f>K302-I302+IF(I302&gt;K302,1)-J302+(E302*base!E$4)+(D302*base!E$4)+(C302*base!E$4)+(F302*base!E$4)</f>
        <v>0.72222222222222221</v>
      </c>
      <c r="N302" s="117"/>
      <c r="O302" s="118">
        <f>IF(SUM(M302-base!E$5)&lt;0,0,SUM(M302-base!E$5))</f>
        <v>0.30555555555555552</v>
      </c>
      <c r="P302" s="119"/>
      <c r="Q302" s="109" t="str">
        <f>IF(P302&lt;=base!E$3,"","Faux")</f>
        <v/>
      </c>
      <c r="R302" s="120">
        <f>IF(SUM(P302-base!E$3)&lt;0,0,SUM(P302-base!E$3))</f>
        <v>0</v>
      </c>
      <c r="S302" s="10">
        <f>L302*SUM(M298:M302)</f>
        <v>3.1944444444444446</v>
      </c>
      <c r="T302" s="10">
        <f>IF(S302&gt;("36:00"*1),S302-("36:00"*1),0)-T301</f>
        <v>0.97222222222222232</v>
      </c>
      <c r="U302" s="15"/>
      <c r="V302" s="4" t="str">
        <f>IF(travail!U302&lt;=base!E$8,"","Faux")</f>
        <v/>
      </c>
      <c r="W302" s="15"/>
      <c r="X302" s="4"/>
      <c r="AD302" s="12">
        <f>IF(SUM(MOD(K302-I302,1)-IF(K302&gt;I302,MAX(0,MIN(K302,base!E$14/24)-MAX(I302,7/24)),MAX(0,base!E$14/24-MAX(I302,7/24))+MAX(0,MIN(K302,base!E$14/24)-7/24)))&lt;0,0,SUM(MOD(K302-I302,1)-IF(K302&gt;I302,MAX(0,MIN(K302,base!E$14/24)-MAX(I302,7/24)),MAX(0,base!E$14/24-MAX(I302,7/24))+MAX(0,MIN(K302,base!E$14/24)-7/24))))</f>
        <v>0</v>
      </c>
      <c r="AE302" s="7"/>
      <c r="AF302" s="14">
        <f>M302*G302*1</f>
        <v>0</v>
      </c>
    </row>
    <row r="303" spans="1:32">
      <c r="A303" s="102" t="s">
        <v>4</v>
      </c>
      <c r="B303" s="110">
        <v>41574</v>
      </c>
      <c r="C303" s="111"/>
      <c r="D303" s="112"/>
      <c r="E303" s="111"/>
      <c r="F303" s="111"/>
      <c r="G303" s="111"/>
      <c r="H303" s="111"/>
      <c r="I303" s="113"/>
      <c r="J303" s="114"/>
      <c r="K303" s="115"/>
      <c r="L303" s="9">
        <f t="shared" si="45"/>
        <v>0</v>
      </c>
      <c r="M303" s="116">
        <f>K303-I303+IF(I303&gt;K303,1)-J303+(E303*base!E$4)+(D303*base!E$4)+(C303*base!E$4)+(F303*base!E$4)</f>
        <v>0</v>
      </c>
      <c r="N303" s="117" t="str">
        <f>IF(M303&lt;=base!E$5,"","Faux")</f>
        <v/>
      </c>
      <c r="O303" s="118">
        <f>IF(SUM(M303-base!E$5)&lt;0,0,SUM(M303-base!E$5))</f>
        <v>0</v>
      </c>
      <c r="P303" s="119">
        <f t="shared" si="46"/>
        <v>0</v>
      </c>
      <c r="Q303" s="109" t="str">
        <f>IF(P303&lt;=base!E$3,"","Faux")</f>
        <v/>
      </c>
      <c r="R303" s="120">
        <f>IF(SUM(P303-base!E$3)&lt;0,0,SUM(P303-base!E$3))</f>
        <v>0</v>
      </c>
      <c r="S303" s="10">
        <f>L303*SUM(M298:M303)</f>
        <v>0</v>
      </c>
      <c r="T303" s="10">
        <f>IF(SUM(IF(S303&gt;("36:00"*1),S303-("36:00"*1),0)-T301-T302)&lt;0,0,SUM(IF(S303&gt;("36:00"*1),S303-("36:00"*1),0)-T301-T302))</f>
        <v>0</v>
      </c>
      <c r="U303" s="15"/>
      <c r="V303" s="4" t="str">
        <f>IF(travail!U303&lt;=base!E$8,"","Faux")</f>
        <v/>
      </c>
      <c r="W303" s="15"/>
      <c r="X303" s="4"/>
      <c r="AD303" s="12">
        <f>IF(SUM(MOD(K303-I303,1)-IF(K303&gt;I303,MAX(0,MIN(K303,base!E$14/24)-MAX(I303,7/24)),MAX(0,base!E$14/24-MAX(I303,7/24))+MAX(0,MIN(K303,base!E$14/24)-7/24)))&lt;0,0,SUM(MOD(K303-I303,1)-IF(K303&gt;I303,MAX(0,MIN(K303,base!E$14/24)-MAX(I303,7/24)),MAX(0,base!E$14/24-MAX(I303,7/24))+MAX(0,MIN(K303,base!E$14/24)-7/24))))</f>
        <v>0</v>
      </c>
      <c r="AE303" s="7"/>
      <c r="AF303" s="14"/>
    </row>
    <row r="304" spans="1:32">
      <c r="A304" s="102" t="s">
        <v>5</v>
      </c>
      <c r="B304" s="110">
        <v>41575</v>
      </c>
      <c r="C304" s="111"/>
      <c r="D304" s="112"/>
      <c r="E304" s="111"/>
      <c r="F304" s="111"/>
      <c r="G304" s="111"/>
      <c r="H304" s="111"/>
      <c r="I304" s="113"/>
      <c r="J304" s="114"/>
      <c r="K304" s="115"/>
      <c r="L304" s="9">
        <f t="shared" si="45"/>
        <v>0</v>
      </c>
      <c r="M304" s="116">
        <f>K304-I304+IF(I304&gt;K304,1)-J304+(E304*base!E$4)+(D304*base!E$4)+(C304*base!E$4)+(F304*base!E$4)</f>
        <v>0</v>
      </c>
      <c r="N304" s="117" t="str">
        <f>IF(M304&lt;=base!E$5,"","Faux")</f>
        <v/>
      </c>
      <c r="O304" s="118">
        <f>IF(SUM(M304-base!E$5)&lt;0,0,SUM(M304-base!E$5))</f>
        <v>0</v>
      </c>
      <c r="P304" s="119">
        <f t="shared" si="46"/>
        <v>0</v>
      </c>
      <c r="Q304" s="109" t="str">
        <f>IF(P304&lt;=base!E$3,"","Faux")</f>
        <v/>
      </c>
      <c r="R304" s="120">
        <f>IF(SUM(P304-base!E$3)&lt;0,0,SUM(P304-base!E$3))</f>
        <v>0</v>
      </c>
      <c r="S304" s="10">
        <f>L304*SUM(M298:M304)</f>
        <v>0</v>
      </c>
      <c r="T304" s="10">
        <f>IF(SUM(IF(S304&gt;("36:00"*1),S304-("36:00"*1),0)-T302-T303)&lt;0,0,SUM(IF(S304&gt;("36:00"*1),S304-("36:00"*1),0)-T302-T303))</f>
        <v>0</v>
      </c>
      <c r="U304" s="15">
        <f>SUM(M298:M304)</f>
        <v>3.1944444444444446</v>
      </c>
      <c r="V304" s="4" t="str">
        <f>IF(travail!U304&lt;=base!E$8,"","Faux")</f>
        <v>Faux</v>
      </c>
      <c r="W304" s="11">
        <f>IF(SUM(U304-base!E$8)&lt;0,0,SUM(U304-base!E$8))</f>
        <v>1.1944444444444446</v>
      </c>
      <c r="X304" s="15">
        <f>IF(base!E$7&lt;U304,U304-base!E$7,0)</f>
        <v>1.6944444444444446</v>
      </c>
      <c r="AD304" s="12">
        <f>IF(SUM(MOD(K304-I304,1)-IF(K304&gt;I304,MAX(0,MIN(K304,base!E$14/24)-MAX(I304,7/24)),MAX(0,base!E$14/24-MAX(I304,7/24))+MAX(0,MIN(K304,base!E$14/24)-7/24)))&lt;0,0,SUM(MOD(K304-I304,1)-IF(K304&gt;I304,MAX(0,MIN(K304,base!E$14/24)-MAX(I304,7/24)),MAX(0,base!E$14/24-MAX(I304,7/24))+MAX(0,MIN(K304,base!E$14/24)-7/24))))</f>
        <v>0</v>
      </c>
      <c r="AE304" s="13">
        <f>M304</f>
        <v>0</v>
      </c>
      <c r="AF304" s="14"/>
    </row>
    <row r="305" spans="1:32">
      <c r="A305" s="102" t="s">
        <v>6</v>
      </c>
      <c r="B305" s="110">
        <v>41576</v>
      </c>
      <c r="C305" s="111"/>
      <c r="D305" s="112"/>
      <c r="E305" s="111"/>
      <c r="F305" s="111"/>
      <c r="G305" s="111"/>
      <c r="H305" s="121">
        <v>1</v>
      </c>
      <c r="I305" s="113">
        <v>0.30208333333333331</v>
      </c>
      <c r="J305" s="114">
        <v>3.125E-2</v>
      </c>
      <c r="K305" s="115">
        <v>0.75</v>
      </c>
      <c r="L305" s="9">
        <f t="shared" si="45"/>
        <v>1</v>
      </c>
      <c r="M305" s="116">
        <f>K305-I305+IF(I305&gt;K305,1)-J305+(E305*base!E$4)+(D305*base!E$4)+(C305*base!E$4)+(F305*base!E$4)</f>
        <v>0.41666666666666669</v>
      </c>
      <c r="N305" s="117" t="str">
        <f>IF(M305&lt;=base!E$5,"","Faux")</f>
        <v/>
      </c>
      <c r="O305" s="118">
        <f>IF(SUM(M305-base!E$5)&lt;0,0,SUM(M305-base!E$5))</f>
        <v>0</v>
      </c>
      <c r="P305" s="119"/>
      <c r="Q305" s="109" t="str">
        <f>IF(P305&lt;=base!E$3,"","Faux")</f>
        <v/>
      </c>
      <c r="R305" s="120">
        <f>IF(SUM(P305-base!E$3)&lt;0,0,SUM(P305-base!E$3))</f>
        <v>0</v>
      </c>
      <c r="S305" s="15"/>
      <c r="T305" s="15"/>
      <c r="U305" s="15"/>
      <c r="V305" s="4" t="str">
        <f>IF(travail!U305&lt;=base!E$8,"","Faux")</f>
        <v/>
      </c>
      <c r="W305" s="15"/>
      <c r="X305" s="4"/>
      <c r="AD305" s="12">
        <f>IF(SUM(MOD(K305-I305,1)-IF(K305&gt;I305,MAX(0,MIN(K305,base!E$14/24)-MAX(I305,7/24)),MAX(0,base!E$14/24-MAX(I305,7/24))+MAX(0,MIN(K305,base!E$14/24)-7/24)))&lt;0,0,SUM(MOD(K305-I305,1)-IF(K305&gt;I305,MAX(0,MIN(K305,base!E$14/24)-MAX(I305,7/24)),MAX(0,base!E$14/24-MAX(I305,7/24))+MAX(0,MIN(K305,base!E$14/24)-7/24))))</f>
        <v>0</v>
      </c>
      <c r="AE305" s="7"/>
      <c r="AF305" s="14">
        <f>M305*G305*1</f>
        <v>0</v>
      </c>
    </row>
    <row r="306" spans="1:32">
      <c r="A306" s="102" t="s">
        <v>7</v>
      </c>
      <c r="B306" s="110">
        <v>41577</v>
      </c>
      <c r="C306" s="111"/>
      <c r="D306" s="112"/>
      <c r="E306" s="111"/>
      <c r="F306" s="111"/>
      <c r="G306" s="111"/>
      <c r="H306" s="121">
        <v>1</v>
      </c>
      <c r="I306" s="113">
        <v>0.30208333333333331</v>
      </c>
      <c r="J306" s="114">
        <v>3.125E-2</v>
      </c>
      <c r="K306" s="115">
        <v>0.75</v>
      </c>
      <c r="L306" s="9">
        <f t="shared" si="45"/>
        <v>1</v>
      </c>
      <c r="M306" s="116">
        <f>K306-I306+IF(I306&gt;K306,1)-J306+(E306*base!E$4)+(D306*base!E$4)+(C306*base!E$4)+(F306*base!E$4)</f>
        <v>0.41666666666666669</v>
      </c>
      <c r="N306" s="117" t="str">
        <f>IF(M306&lt;=base!E$5,"","Faux")</f>
        <v/>
      </c>
      <c r="O306" s="118">
        <f>IF(SUM(M306-base!E$5)&lt;0,0,SUM(M306-base!E$5))</f>
        <v>0</v>
      </c>
      <c r="P306" s="119"/>
      <c r="Q306" s="109" t="str">
        <f>IF(P306&lt;=base!E$3,"","Faux")</f>
        <v/>
      </c>
      <c r="R306" s="120">
        <f>IF(SUM(P306-base!E$3)&lt;0,0,SUM(P306-base!E$3))</f>
        <v>0</v>
      </c>
      <c r="S306" s="10">
        <f>L306*SUM(M305:M306)</f>
        <v>0.83333333333333337</v>
      </c>
      <c r="T306" s="10">
        <f t="shared" ref="T306:T308" si="53">IF(S306&gt;("36:00"*1),S306-("36:00"*1),0)-T305</f>
        <v>0</v>
      </c>
      <c r="U306" s="15"/>
      <c r="V306" s="4" t="str">
        <f>IF(travail!U306&lt;=base!E$8,"","Faux")</f>
        <v/>
      </c>
      <c r="W306" s="15"/>
      <c r="X306" s="4"/>
      <c r="AD306" s="12">
        <f>IF(SUM(MOD(K306-I306,1)-IF(K306&gt;I306,MAX(0,MIN(K306,base!E$14/24)-MAX(I306,7/24)),MAX(0,base!E$14/24-MAX(I306,7/24))+MAX(0,MIN(K306,base!E$14/24)-7/24)))&lt;0,0,SUM(MOD(K306-I306,1)-IF(K306&gt;I306,MAX(0,MIN(K306,base!E$14/24)-MAX(I306,7/24)),MAX(0,base!E$14/24-MAX(I306,7/24))+MAX(0,MIN(K306,base!E$14/24)-7/24))))</f>
        <v>0</v>
      </c>
      <c r="AE306" s="7"/>
      <c r="AF306" s="14">
        <f>M306*G306*1</f>
        <v>0</v>
      </c>
    </row>
    <row r="307" spans="1:32">
      <c r="A307" s="102" t="s">
        <v>8</v>
      </c>
      <c r="B307" s="110">
        <v>41578</v>
      </c>
      <c r="C307" s="111"/>
      <c r="D307" s="112"/>
      <c r="E307" s="111"/>
      <c r="F307" s="111">
        <v>1</v>
      </c>
      <c r="G307" s="111"/>
      <c r="H307" s="121"/>
      <c r="I307" s="113"/>
      <c r="J307" s="114"/>
      <c r="K307" s="115"/>
      <c r="L307" s="9">
        <f t="shared" si="45"/>
        <v>1</v>
      </c>
      <c r="M307" s="116">
        <f>K307-I307+IF(I307&gt;K307,1)-J307+(E307*base!E$4)+(D307*base!E$4)+(C307*base!E$4)+(F307*base!E$4)</f>
        <v>0.30555555555555552</v>
      </c>
      <c r="N307" s="117" t="str">
        <f>IF(M307&lt;=base!E$5,"","Faux")</f>
        <v/>
      </c>
      <c r="O307" s="118">
        <f>IF(SUM(M307-base!E$5)&lt;0,0,SUM(M307-base!E$5))</f>
        <v>0</v>
      </c>
      <c r="P307" s="119">
        <f t="shared" si="46"/>
        <v>0</v>
      </c>
      <c r="Q307" s="109" t="str">
        <f>IF(P307&lt;=base!E$3,"","Faux")</f>
        <v/>
      </c>
      <c r="R307" s="120">
        <f>IF(SUM(P307-base!E$3)&lt;0,0,SUM(P307-base!E$3))</f>
        <v>0</v>
      </c>
      <c r="S307" s="10">
        <f>L307*SUM(M305:M307)</f>
        <v>1.1388888888888888</v>
      </c>
      <c r="T307" s="10">
        <f t="shared" si="53"/>
        <v>0</v>
      </c>
      <c r="U307" s="15"/>
      <c r="V307" s="4" t="str">
        <f>IF(travail!U307&lt;=base!E$8,"","Faux")</f>
        <v/>
      </c>
      <c r="W307" s="15"/>
      <c r="X307" s="4"/>
      <c r="AD307" s="12">
        <f>IF(SUM(MOD(K307-I307,1)-IF(K307&gt;I307,MAX(0,MIN(K307,base!E$14/24)-MAX(I307,7/24)),MAX(0,base!E$14/24-MAX(I307,7/24))+MAX(0,MIN(K307,base!E$14/24)-7/24)))&lt;0,0,SUM(MOD(K307-I307,1)-IF(K307&gt;I307,MAX(0,MIN(K307,base!E$14/24)-MAX(I307,7/24)),MAX(0,base!E$14/24-MAX(I307,7/24))+MAX(0,MIN(K307,base!E$14/24)-7/24))))</f>
        <v>0</v>
      </c>
      <c r="AE307" s="7"/>
      <c r="AF307" s="14">
        <f>M307*G307*1</f>
        <v>0</v>
      </c>
    </row>
    <row r="308" spans="1:32">
      <c r="A308" s="102" t="s">
        <v>9</v>
      </c>
      <c r="B308" s="110">
        <v>41579</v>
      </c>
      <c r="C308" s="111"/>
      <c r="D308" s="112"/>
      <c r="E308" s="111"/>
      <c r="F308" s="111"/>
      <c r="G308" s="111"/>
      <c r="H308" s="121">
        <v>1</v>
      </c>
      <c r="I308" s="113">
        <v>0.30208333333333331</v>
      </c>
      <c r="J308" s="114">
        <v>3.125E-2</v>
      </c>
      <c r="K308" s="115">
        <v>0.75</v>
      </c>
      <c r="L308" s="9">
        <f t="shared" si="45"/>
        <v>1</v>
      </c>
      <c r="M308" s="116">
        <f>K308-I308+IF(I308&gt;K308,1)-J308+(E308*base!E$4)+(D308*base!E$4)+(C308*base!E$4)+(F308*base!E$4)</f>
        <v>0.41666666666666669</v>
      </c>
      <c r="N308" s="117" t="str">
        <f>IF(M308&lt;=base!E$5,"","Faux")</f>
        <v/>
      </c>
      <c r="O308" s="118">
        <f>IF(SUM(M308-base!E$5)&lt;0,0,SUM(M308-base!E$5))</f>
        <v>0</v>
      </c>
      <c r="P308" s="119"/>
      <c r="Q308" s="109" t="str">
        <f>IF(P308&lt;=base!E$3,"","Faux")</f>
        <v/>
      </c>
      <c r="R308" s="120">
        <f>IF(SUM(P308-base!E$3)&lt;0,0,SUM(P308-base!E$3))</f>
        <v>0</v>
      </c>
      <c r="S308" s="10">
        <f>L308*SUM(M305:M308)</f>
        <v>1.5555555555555556</v>
      </c>
      <c r="T308" s="10">
        <f t="shared" si="53"/>
        <v>5.555555555555558E-2</v>
      </c>
      <c r="U308" s="15"/>
      <c r="V308" s="4" t="str">
        <f>IF(travail!U308&lt;=base!E$8,"","Faux")</f>
        <v/>
      </c>
      <c r="W308" s="15"/>
      <c r="X308" s="4"/>
      <c r="AD308" s="12">
        <f>IF(SUM(MOD(K308-I308,1)-IF(K308&gt;I308,MAX(0,MIN(K308,base!E$14/24)-MAX(I308,7/24)),MAX(0,base!E$14/24-MAX(I308,7/24))+MAX(0,MIN(K308,base!E$14/24)-7/24)))&lt;0,0,SUM(MOD(K308-I308,1)-IF(K308&gt;I308,MAX(0,MIN(K308,base!E$14/24)-MAX(I308,7/24)),MAX(0,base!E$14/24-MAX(I308,7/24))+MAX(0,MIN(K308,base!E$14/24)-7/24))))</f>
        <v>0</v>
      </c>
      <c r="AE308" s="7"/>
      <c r="AF308" s="14">
        <f>M308*G308*1</f>
        <v>0</v>
      </c>
    </row>
    <row r="309" spans="1:32">
      <c r="A309" s="102" t="s">
        <v>3</v>
      </c>
      <c r="B309" s="110">
        <v>41580</v>
      </c>
      <c r="C309" s="111"/>
      <c r="D309" s="112"/>
      <c r="E309" s="111"/>
      <c r="F309" s="111"/>
      <c r="G309" s="111"/>
      <c r="H309" s="121">
        <v>1</v>
      </c>
      <c r="I309" s="113">
        <v>0.30208333333333331</v>
      </c>
      <c r="J309" s="114">
        <v>3.125E-2</v>
      </c>
      <c r="K309" s="115">
        <v>0.75</v>
      </c>
      <c r="L309" s="9">
        <f t="shared" si="45"/>
        <v>1</v>
      </c>
      <c r="M309" s="116">
        <f>K309-I309+IF(I309&gt;K309,1)-J309+(E309*base!E$4)+(D309*base!E$4)+(C309*base!E$4)+(F309*base!E$4)</f>
        <v>0.41666666666666669</v>
      </c>
      <c r="N309" s="117" t="str">
        <f>IF(M309&lt;=base!E$5,"","Faux")</f>
        <v/>
      </c>
      <c r="O309" s="118">
        <f>IF(SUM(M309-base!E$5)&lt;0,0,SUM(M309-base!E$5))</f>
        <v>0</v>
      </c>
      <c r="P309" s="119"/>
      <c r="Q309" s="109" t="str">
        <f>IF(P309&lt;=base!E$3,"","Faux")</f>
        <v/>
      </c>
      <c r="R309" s="120">
        <f>IF(SUM(P309-base!E$3)&lt;0,0,SUM(P309-base!E$3))</f>
        <v>0</v>
      </c>
      <c r="S309" s="10">
        <f>L309*SUM(M305:M309)</f>
        <v>1.9722222222222223</v>
      </c>
      <c r="T309" s="10">
        <f>IF(S309&gt;("36:00"*1),S309-("36:00"*1),0)-T308</f>
        <v>0.41666666666666674</v>
      </c>
      <c r="U309" s="15"/>
      <c r="V309" s="4" t="str">
        <f>IF(travail!U309&lt;=base!E$8,"","Faux")</f>
        <v/>
      </c>
      <c r="W309" s="15"/>
      <c r="X309" s="4"/>
      <c r="AD309" s="12">
        <f>IF(SUM(MOD(K309-I309,1)-IF(K309&gt;I309,MAX(0,MIN(K309,base!E$14/24)-MAX(I309,7/24)),MAX(0,base!E$14/24-MAX(I309,7/24))+MAX(0,MIN(K309,base!E$14/24)-7/24)))&lt;0,0,SUM(MOD(K309-I309,1)-IF(K309&gt;I309,MAX(0,MIN(K309,base!E$14/24)-MAX(I309,7/24)),MAX(0,base!E$14/24-MAX(I309,7/24))+MAX(0,MIN(K309,base!E$14/24)-7/24))))</f>
        <v>0</v>
      </c>
      <c r="AE309" s="7"/>
      <c r="AF309" s="14">
        <f>M309*G309*1</f>
        <v>0</v>
      </c>
    </row>
    <row r="310" spans="1:32">
      <c r="A310" s="102" t="s">
        <v>4</v>
      </c>
      <c r="B310" s="110">
        <v>41581</v>
      </c>
      <c r="C310" s="111"/>
      <c r="D310" s="112"/>
      <c r="E310" s="111"/>
      <c r="F310" s="111"/>
      <c r="G310" s="111"/>
      <c r="H310" s="111"/>
      <c r="I310" s="113"/>
      <c r="J310" s="114"/>
      <c r="K310" s="115"/>
      <c r="L310" s="9">
        <f t="shared" si="45"/>
        <v>0</v>
      </c>
      <c r="M310" s="116">
        <f>K310-I310+IF(I310&gt;K310,1)-J310+(E310*base!E$4)+(D310*base!E$4)+(C310*base!E$4)+(F310*base!E$4)</f>
        <v>0</v>
      </c>
      <c r="N310" s="117" t="str">
        <f>IF(M310&lt;=base!E$5,"","Faux")</f>
        <v/>
      </c>
      <c r="O310" s="118">
        <f>IF(SUM(M310-base!E$5)&lt;0,0,SUM(M310-base!E$5))</f>
        <v>0</v>
      </c>
      <c r="P310" s="119">
        <f t="shared" si="46"/>
        <v>0</v>
      </c>
      <c r="Q310" s="109" t="str">
        <f>IF(P310&lt;=base!E$3,"","Faux")</f>
        <v/>
      </c>
      <c r="R310" s="120">
        <f>IF(SUM(P310-base!E$3)&lt;0,0,SUM(P310-base!E$3))</f>
        <v>0</v>
      </c>
      <c r="S310" s="10">
        <f>L310*SUM(M305:M310)</f>
        <v>0</v>
      </c>
      <c r="T310" s="10">
        <f>IF(SUM(IF(S310&gt;("36:00"*1),S310-("36:00"*1),0)-T308-T309)&lt;0,0,SUM(IF(S310&gt;("36:00"*1),S310-("36:00"*1),0)-T308-T309))</f>
        <v>0</v>
      </c>
      <c r="U310" s="15"/>
      <c r="V310" s="4" t="str">
        <f>IF(travail!U310&lt;=base!E$8,"","Faux")</f>
        <v/>
      </c>
      <c r="W310" s="15"/>
      <c r="X310" s="4"/>
      <c r="AD310" s="12">
        <f>IF(SUM(MOD(K310-I310,1)-IF(K310&gt;I310,MAX(0,MIN(K310,base!E$14/24)-MAX(I310,7/24)),MAX(0,base!E$14/24-MAX(I310,7/24))+MAX(0,MIN(K310,base!E$14/24)-7/24)))&lt;0,0,SUM(MOD(K310-I310,1)-IF(K310&gt;I310,MAX(0,MIN(K310,base!E$14/24)-MAX(I310,7/24)),MAX(0,base!E$14/24-MAX(I310,7/24))+MAX(0,MIN(K310,base!E$14/24)-7/24))))</f>
        <v>0</v>
      </c>
      <c r="AE310" s="7"/>
      <c r="AF310" s="14"/>
    </row>
    <row r="311" spans="1:32">
      <c r="A311" s="102" t="s">
        <v>5</v>
      </c>
      <c r="B311" s="110">
        <v>41582</v>
      </c>
      <c r="C311" s="111"/>
      <c r="D311" s="112"/>
      <c r="E311" s="111"/>
      <c r="F311" s="111"/>
      <c r="G311" s="111"/>
      <c r="H311" s="111"/>
      <c r="I311" s="113"/>
      <c r="J311" s="114"/>
      <c r="K311" s="115"/>
      <c r="L311" s="9">
        <f t="shared" si="45"/>
        <v>0</v>
      </c>
      <c r="M311" s="116">
        <f>K311-I311+IF(I311&gt;K311,1)-J311+(E311*base!E$4)+(D311*base!E$4)+(C311*base!E$4)+(F311*base!E$4)</f>
        <v>0</v>
      </c>
      <c r="N311" s="117" t="str">
        <f>IF(M311&lt;=base!E$5,"","Faux")</f>
        <v/>
      </c>
      <c r="O311" s="118">
        <f>IF(SUM(M311-base!E$5)&lt;0,0,SUM(M311-base!E$5))</f>
        <v>0</v>
      </c>
      <c r="P311" s="119">
        <f t="shared" si="46"/>
        <v>0</v>
      </c>
      <c r="Q311" s="109" t="str">
        <f>IF(P311&lt;=base!E$3,"","Faux")</f>
        <v/>
      </c>
      <c r="R311" s="120">
        <f>IF(SUM(P311-base!E$3)&lt;0,0,SUM(P311-base!E$3))</f>
        <v>0</v>
      </c>
      <c r="S311" s="10">
        <f>L311*SUM(M305:M311)</f>
        <v>0</v>
      </c>
      <c r="T311" s="10">
        <f>IF(SUM(IF(S311&gt;("36:00"*1),S311-("36:00"*1),0)-T309-T310)&lt;0,0,SUM(IF(S311&gt;("36:00"*1),S311-("36:00"*1),0)-T309-T310))</f>
        <v>0</v>
      </c>
      <c r="U311" s="15">
        <f>SUM(M305:M311)</f>
        <v>1.9722222222222223</v>
      </c>
      <c r="V311" s="4" t="str">
        <f>IF(travail!U311&lt;=base!E$8,"","Faux")</f>
        <v/>
      </c>
      <c r="W311" s="11">
        <f>IF(SUM(U311-base!E$8)&lt;0,0,SUM(U311-base!E$8))</f>
        <v>0</v>
      </c>
      <c r="X311" s="15">
        <f>IF(base!E$7&lt;U311,U311-base!E$7,0)</f>
        <v>0.47222222222222232</v>
      </c>
      <c r="AD311" s="12">
        <f>IF(SUM(MOD(K311-I311,1)-IF(K311&gt;I311,MAX(0,MIN(K311,base!E$14/24)-MAX(I311,7/24)),MAX(0,base!E$14/24-MAX(I311,7/24))+MAX(0,MIN(K311,base!E$14/24)-7/24)))&lt;0,0,SUM(MOD(K311-I311,1)-IF(K311&gt;I311,MAX(0,MIN(K311,base!E$14/24)-MAX(I311,7/24)),MAX(0,base!E$14/24-MAX(I311,7/24))+MAX(0,MIN(K311,base!E$14/24)-7/24))))</f>
        <v>0</v>
      </c>
      <c r="AE311" s="13">
        <f>M311</f>
        <v>0</v>
      </c>
      <c r="AF311" s="14"/>
    </row>
    <row r="312" spans="1:32">
      <c r="A312" s="102" t="s">
        <v>6</v>
      </c>
      <c r="B312" s="110">
        <v>41583</v>
      </c>
      <c r="C312" s="111"/>
      <c r="D312" s="112">
        <v>1</v>
      </c>
      <c r="E312" s="111"/>
      <c r="F312" s="111"/>
      <c r="G312" s="111"/>
      <c r="H312" s="121"/>
      <c r="I312" s="113">
        <v>0.30208333333333331</v>
      </c>
      <c r="J312" s="114">
        <v>3.125E-2</v>
      </c>
      <c r="K312" s="115">
        <v>0.75</v>
      </c>
      <c r="L312" s="9">
        <f t="shared" si="45"/>
        <v>1</v>
      </c>
      <c r="M312" s="116">
        <f>K312-I312+IF(I312&gt;K312,1)-J312+(E312*base!E$4)+(D312*base!E$4)+(C312*base!E$4)+(F312*base!E$4)</f>
        <v>0.72222222222222221</v>
      </c>
      <c r="N312" s="117"/>
      <c r="O312" s="118">
        <f>IF(SUM(M312-base!E$5)&lt;0,0,SUM(M312-base!E$5))</f>
        <v>0.30555555555555552</v>
      </c>
      <c r="P312" s="119"/>
      <c r="Q312" s="109" t="str">
        <f>IF(P312&lt;=base!E$3,"","Faux")</f>
        <v/>
      </c>
      <c r="R312" s="120">
        <f>IF(SUM(P312-base!E$3)&lt;0,0,SUM(P312-base!E$3))</f>
        <v>0</v>
      </c>
      <c r="S312" s="15"/>
      <c r="T312" s="15"/>
      <c r="U312" s="15"/>
      <c r="V312" s="4" t="str">
        <f>IF(travail!U312&lt;=base!E$8,"","Faux")</f>
        <v/>
      </c>
      <c r="W312" s="15"/>
      <c r="X312" s="4"/>
      <c r="AD312" s="12">
        <f>IF(SUM(MOD(K312-I312,1)-IF(K312&gt;I312,MAX(0,MIN(K312,base!E$14/24)-MAX(I312,7/24)),MAX(0,base!E$14/24-MAX(I312,7/24))+MAX(0,MIN(K312,base!E$14/24)-7/24)))&lt;0,0,SUM(MOD(K312-I312,1)-IF(K312&gt;I312,MAX(0,MIN(K312,base!E$14/24)-MAX(I312,7/24)),MAX(0,base!E$14/24-MAX(I312,7/24))+MAX(0,MIN(K312,base!E$14/24)-7/24))))</f>
        <v>0</v>
      </c>
      <c r="AE312" s="7"/>
      <c r="AF312" s="14">
        <f>M312*G312*1</f>
        <v>0</v>
      </c>
    </row>
    <row r="313" spans="1:32">
      <c r="A313" s="102" t="s">
        <v>7</v>
      </c>
      <c r="B313" s="110">
        <v>41584</v>
      </c>
      <c r="C313" s="111"/>
      <c r="D313" s="112"/>
      <c r="E313" s="111"/>
      <c r="F313" s="111"/>
      <c r="G313" s="111"/>
      <c r="H313" s="121">
        <v>1</v>
      </c>
      <c r="I313" s="113">
        <v>0.30208333333333331</v>
      </c>
      <c r="J313" s="114">
        <v>3.125E-2</v>
      </c>
      <c r="K313" s="115">
        <v>0.75</v>
      </c>
      <c r="L313" s="9">
        <f t="shared" si="45"/>
        <v>1</v>
      </c>
      <c r="M313" s="116">
        <f>K313-I313+IF(I313&gt;K313,1)-J313+(E313*base!E$4)+(D313*base!E$4)+(C313*base!E$4)+(F313*base!E$4)</f>
        <v>0.41666666666666669</v>
      </c>
      <c r="N313" s="117" t="str">
        <f>IF(M313&lt;=base!E$5,"","Faux")</f>
        <v/>
      </c>
      <c r="O313" s="118">
        <f>IF(SUM(M313-base!E$5)&lt;0,0,SUM(M313-base!E$5))</f>
        <v>0</v>
      </c>
      <c r="P313" s="119"/>
      <c r="Q313" s="109" t="str">
        <f>IF(P313&lt;=base!E$3,"","Faux")</f>
        <v/>
      </c>
      <c r="R313" s="120">
        <f>IF(SUM(P313-base!E$3)&lt;0,0,SUM(P313-base!E$3))</f>
        <v>0</v>
      </c>
      <c r="S313" s="10">
        <f>L313*SUM(M312:M313)</f>
        <v>1.1388888888888888</v>
      </c>
      <c r="T313" s="10">
        <f t="shared" ref="T313:T315" si="54">IF(S313&gt;("36:00"*1),S313-("36:00"*1),0)-T312</f>
        <v>0</v>
      </c>
      <c r="U313" s="15"/>
      <c r="V313" s="4" t="str">
        <f>IF(travail!U313&lt;=base!E$8,"","Faux")</f>
        <v/>
      </c>
      <c r="W313" s="15"/>
      <c r="X313" s="4"/>
      <c r="AD313" s="12">
        <f>IF(SUM(MOD(K313-I313,1)-IF(K313&gt;I313,MAX(0,MIN(K313,base!E$14/24)-MAX(I313,7/24)),MAX(0,base!E$14/24-MAX(I313,7/24))+MAX(0,MIN(K313,base!E$14/24)-7/24)))&lt;0,0,SUM(MOD(K313-I313,1)-IF(K313&gt;I313,MAX(0,MIN(K313,base!E$14/24)-MAX(I313,7/24)),MAX(0,base!E$14/24-MAX(I313,7/24))+MAX(0,MIN(K313,base!E$14/24)-7/24))))</f>
        <v>0</v>
      </c>
      <c r="AE313" s="7"/>
      <c r="AF313" s="14">
        <f>M313*G313*1</f>
        <v>0</v>
      </c>
    </row>
    <row r="314" spans="1:32">
      <c r="A314" s="102" t="s">
        <v>8</v>
      </c>
      <c r="B314" s="110">
        <v>41585</v>
      </c>
      <c r="C314" s="111"/>
      <c r="D314" s="112"/>
      <c r="E314" s="111"/>
      <c r="F314" s="111"/>
      <c r="G314" s="111"/>
      <c r="H314" s="121">
        <v>1</v>
      </c>
      <c r="I314" s="113"/>
      <c r="J314" s="114"/>
      <c r="K314" s="115"/>
      <c r="L314" s="9">
        <f t="shared" si="45"/>
        <v>1</v>
      </c>
      <c r="M314" s="116">
        <f>K314-I314+IF(I314&gt;K314,1)-J314+(E314*base!E$4)+(D314*base!E$4)+(C314*base!E$4)+(F314*base!E$4)</f>
        <v>0</v>
      </c>
      <c r="N314" s="117" t="str">
        <f>IF(M314&lt;=base!E$5,"","Faux")</f>
        <v/>
      </c>
      <c r="O314" s="118">
        <f>IF(SUM(M314-base!E$5)&lt;0,0,SUM(M314-base!E$5))</f>
        <v>0</v>
      </c>
      <c r="P314" s="119">
        <f t="shared" si="46"/>
        <v>0</v>
      </c>
      <c r="Q314" s="109" t="str">
        <f>IF(P314&lt;=base!E$3,"","Faux")</f>
        <v/>
      </c>
      <c r="R314" s="120">
        <f>IF(SUM(P314-base!E$3)&lt;0,0,SUM(P314-base!E$3))</f>
        <v>0</v>
      </c>
      <c r="S314" s="10">
        <f>L314*SUM(M312:M314)</f>
        <v>1.1388888888888888</v>
      </c>
      <c r="T314" s="10">
        <f t="shared" si="54"/>
        <v>0</v>
      </c>
      <c r="U314" s="15"/>
      <c r="V314" s="4" t="str">
        <f>IF(travail!U314&lt;=base!E$8,"","Faux")</f>
        <v/>
      </c>
      <c r="W314" s="15"/>
      <c r="X314" s="4"/>
      <c r="AD314" s="12">
        <f>IF(SUM(MOD(K314-I314,1)-IF(K314&gt;I314,MAX(0,MIN(K314,base!E$14/24)-MAX(I314,7/24)),MAX(0,base!E$14/24-MAX(I314,7/24))+MAX(0,MIN(K314,base!E$14/24)-7/24)))&lt;0,0,SUM(MOD(K314-I314,1)-IF(K314&gt;I314,MAX(0,MIN(K314,base!E$14/24)-MAX(I314,7/24)),MAX(0,base!E$14/24-MAX(I314,7/24))+MAX(0,MIN(K314,base!E$14/24)-7/24))))</f>
        <v>0</v>
      </c>
      <c r="AE314" s="7"/>
      <c r="AF314" s="14">
        <f>M314*G314*1</f>
        <v>0</v>
      </c>
    </row>
    <row r="315" spans="1:32">
      <c r="A315" s="102" t="s">
        <v>9</v>
      </c>
      <c r="B315" s="110">
        <v>41586</v>
      </c>
      <c r="C315" s="111"/>
      <c r="D315" s="112"/>
      <c r="E315" s="111"/>
      <c r="F315" s="111"/>
      <c r="G315" s="111"/>
      <c r="H315" s="121">
        <v>1</v>
      </c>
      <c r="I315" s="113">
        <v>0.30208333333333331</v>
      </c>
      <c r="J315" s="114">
        <v>3.125E-2</v>
      </c>
      <c r="K315" s="115">
        <v>0.75</v>
      </c>
      <c r="L315" s="9">
        <f t="shared" si="45"/>
        <v>1</v>
      </c>
      <c r="M315" s="116">
        <f>K315-I315+IF(I315&gt;K315,1)-J315+(E315*base!E$4)+(D315*base!E$4)+(C315*base!E$4)+(F315*base!E$4)</f>
        <v>0.41666666666666669</v>
      </c>
      <c r="N315" s="117" t="str">
        <f>IF(M315&lt;=base!E$5,"","Faux")</f>
        <v/>
      </c>
      <c r="O315" s="118">
        <f>IF(SUM(M315-base!E$5)&lt;0,0,SUM(M315-base!E$5))</f>
        <v>0</v>
      </c>
      <c r="P315" s="119"/>
      <c r="Q315" s="109" t="str">
        <f>IF(P315&lt;=base!E$3,"","Faux")</f>
        <v/>
      </c>
      <c r="R315" s="120">
        <f>IF(SUM(P315-base!E$3)&lt;0,0,SUM(P315-base!E$3))</f>
        <v>0</v>
      </c>
      <c r="S315" s="10">
        <f>L315*SUM(M312:M315)</f>
        <v>1.5555555555555556</v>
      </c>
      <c r="T315" s="10">
        <f t="shared" si="54"/>
        <v>5.555555555555558E-2</v>
      </c>
      <c r="U315" s="15"/>
      <c r="V315" s="4" t="str">
        <f>IF(travail!U315&lt;=base!E$8,"","Faux")</f>
        <v/>
      </c>
      <c r="W315" s="15"/>
      <c r="X315" s="4"/>
      <c r="AD315" s="12">
        <f>IF(SUM(MOD(K315-I315,1)-IF(K315&gt;I315,MAX(0,MIN(K315,base!E$14/24)-MAX(I315,7/24)),MAX(0,base!E$14/24-MAX(I315,7/24))+MAX(0,MIN(K315,base!E$14/24)-7/24)))&lt;0,0,SUM(MOD(K315-I315,1)-IF(K315&gt;I315,MAX(0,MIN(K315,base!E$14/24)-MAX(I315,7/24)),MAX(0,base!E$14/24-MAX(I315,7/24))+MAX(0,MIN(K315,base!E$14/24)-7/24))))</f>
        <v>0</v>
      </c>
      <c r="AE315" s="7"/>
      <c r="AF315" s="14">
        <f>M315*G315*1</f>
        <v>0</v>
      </c>
    </row>
    <row r="316" spans="1:32">
      <c r="A316" s="102" t="s">
        <v>3</v>
      </c>
      <c r="B316" s="110">
        <v>41587</v>
      </c>
      <c r="C316" s="111"/>
      <c r="D316" s="112"/>
      <c r="E316" s="111"/>
      <c r="F316" s="111"/>
      <c r="G316" s="111"/>
      <c r="H316" s="121"/>
      <c r="I316" s="113">
        <v>0.30208333333333331</v>
      </c>
      <c r="J316" s="114">
        <v>3.125E-2</v>
      </c>
      <c r="K316" s="115">
        <v>0.75</v>
      </c>
      <c r="L316" s="9">
        <f t="shared" si="45"/>
        <v>0</v>
      </c>
      <c r="M316" s="116">
        <f>K316-I316+IF(I316&gt;K316,1)-J316+(E316*base!E$4)+(D316*base!E$4)+(C316*base!E$4)+(F316*base!E$4)</f>
        <v>0.41666666666666669</v>
      </c>
      <c r="N316" s="117" t="str">
        <f>IF(M316&lt;=base!E$5,"","Faux")</f>
        <v/>
      </c>
      <c r="O316" s="118">
        <f>IF(SUM(M316-base!E$5)&lt;0,0,SUM(M316-base!E$5))</f>
        <v>0</v>
      </c>
      <c r="P316" s="119"/>
      <c r="Q316" s="109" t="str">
        <f>IF(P316&lt;=base!E$3,"","Faux")</f>
        <v/>
      </c>
      <c r="R316" s="120">
        <f>IF(SUM(P316-base!E$3)&lt;0,0,SUM(P316-base!E$3))</f>
        <v>0</v>
      </c>
      <c r="S316" s="10">
        <f>L316*SUM(M312:M316)</f>
        <v>0</v>
      </c>
      <c r="T316" s="10">
        <f>IF(S316&gt;("36:00"*1),S316-("36:00"*1),0)-T315</f>
        <v>-5.555555555555558E-2</v>
      </c>
      <c r="U316" s="15"/>
      <c r="V316" s="4" t="str">
        <f>IF(travail!U316&lt;=base!E$8,"","Faux")</f>
        <v/>
      </c>
      <c r="W316" s="15"/>
      <c r="X316" s="4"/>
      <c r="AD316" s="12">
        <f>IF(SUM(MOD(K316-I316,1)-IF(K316&gt;I316,MAX(0,MIN(K316,base!E$14/24)-MAX(I316,7/24)),MAX(0,base!E$14/24-MAX(I316,7/24))+MAX(0,MIN(K316,base!E$14/24)-7/24)))&lt;0,0,SUM(MOD(K316-I316,1)-IF(K316&gt;I316,MAX(0,MIN(K316,base!E$14/24)-MAX(I316,7/24)),MAX(0,base!E$14/24-MAX(I316,7/24))+MAX(0,MIN(K316,base!E$14/24)-7/24))))</f>
        <v>0</v>
      </c>
      <c r="AE316" s="7"/>
      <c r="AF316" s="14">
        <f>M316*G316*1</f>
        <v>0</v>
      </c>
    </row>
    <row r="317" spans="1:32">
      <c r="A317" s="102" t="s">
        <v>4</v>
      </c>
      <c r="B317" s="110">
        <v>41588</v>
      </c>
      <c r="C317" s="111"/>
      <c r="D317" s="112"/>
      <c r="E317" s="111"/>
      <c r="F317" s="111"/>
      <c r="G317" s="111"/>
      <c r="H317" s="111"/>
      <c r="I317" s="113"/>
      <c r="J317" s="114"/>
      <c r="K317" s="115"/>
      <c r="L317" s="9">
        <f t="shared" si="45"/>
        <v>0</v>
      </c>
      <c r="M317" s="116">
        <f>K317-I317+IF(I317&gt;K317,1)-J317+(E317*base!E$4)+(D317*base!E$4)+(C317*base!E$4)+(F317*base!E$4)</f>
        <v>0</v>
      </c>
      <c r="N317" s="117" t="str">
        <f>IF(M317&lt;=base!E$5,"","Faux")</f>
        <v/>
      </c>
      <c r="O317" s="118">
        <f>IF(SUM(M317-base!E$5)&lt;0,0,SUM(M317-base!E$5))</f>
        <v>0</v>
      </c>
      <c r="P317" s="119">
        <f t="shared" si="46"/>
        <v>0</v>
      </c>
      <c r="Q317" s="109" t="str">
        <f>IF(P317&lt;=base!E$3,"","Faux")</f>
        <v/>
      </c>
      <c r="R317" s="120">
        <f>IF(SUM(P317-base!E$3)&lt;0,0,SUM(P317-base!E$3))</f>
        <v>0</v>
      </c>
      <c r="S317" s="10">
        <f>L317*SUM(M312:M317)</f>
        <v>0</v>
      </c>
      <c r="T317" s="10">
        <f>IF(SUM(IF(S317&gt;("36:00"*1),S317-("36:00"*1),0)-T315-T316)&lt;0,0,SUM(IF(S317&gt;("36:00"*1),S317-("36:00"*1),0)-T315-T316))</f>
        <v>0</v>
      </c>
      <c r="U317" s="15"/>
      <c r="V317" s="4" t="str">
        <f>IF(travail!U317&lt;=base!E$8,"","Faux")</f>
        <v/>
      </c>
      <c r="W317" s="15"/>
      <c r="X317" s="4"/>
      <c r="AD317" s="12">
        <f>IF(SUM(MOD(K317-I317,1)-IF(K317&gt;I317,MAX(0,MIN(K317,base!E$14/24)-MAX(I317,7/24)),MAX(0,base!E$14/24-MAX(I317,7/24))+MAX(0,MIN(K317,base!E$14/24)-7/24)))&lt;0,0,SUM(MOD(K317-I317,1)-IF(K317&gt;I317,MAX(0,MIN(K317,base!E$14/24)-MAX(I317,7/24)),MAX(0,base!E$14/24-MAX(I317,7/24))+MAX(0,MIN(K317,base!E$14/24)-7/24))))</f>
        <v>0</v>
      </c>
      <c r="AE317" s="7"/>
      <c r="AF317" s="14"/>
    </row>
    <row r="318" spans="1:32">
      <c r="A318" s="102" t="s">
        <v>5</v>
      </c>
      <c r="B318" s="110">
        <v>41589</v>
      </c>
      <c r="C318" s="111"/>
      <c r="D318" s="112"/>
      <c r="E318" s="111"/>
      <c r="F318" s="111"/>
      <c r="G318" s="111"/>
      <c r="H318" s="111"/>
      <c r="I318" s="113"/>
      <c r="J318" s="114"/>
      <c r="K318" s="115"/>
      <c r="L318" s="9">
        <f t="shared" si="45"/>
        <v>0</v>
      </c>
      <c r="M318" s="116">
        <f>K318-I318+IF(I318&gt;K318,1)-J318+(E318*base!E$4)+(D318*base!E$4)+(C318*base!E$4)+(F318*base!E$4)</f>
        <v>0</v>
      </c>
      <c r="N318" s="117" t="str">
        <f>IF(M318&lt;=base!E$5,"","Faux")</f>
        <v/>
      </c>
      <c r="O318" s="118">
        <f>IF(SUM(M318-base!E$5)&lt;0,0,SUM(M318-base!E$5))</f>
        <v>0</v>
      </c>
      <c r="P318" s="119">
        <f t="shared" si="46"/>
        <v>0</v>
      </c>
      <c r="Q318" s="109" t="str">
        <f>IF(P318&lt;=base!E$3,"","Faux")</f>
        <v/>
      </c>
      <c r="R318" s="120">
        <f>IF(SUM(P318-base!E$3)&lt;0,0,SUM(P318-base!E$3))</f>
        <v>0</v>
      </c>
      <c r="S318" s="10">
        <f>L318*SUM(M312:M318)</f>
        <v>0</v>
      </c>
      <c r="T318" s="10">
        <f>IF(SUM(IF(S318&gt;("36:00"*1),S318-("36:00"*1),0)-T316-T317)&lt;0,0,SUM(IF(S318&gt;("36:00"*1),S318-("36:00"*1),0)-T316-T317))</f>
        <v>5.555555555555558E-2</v>
      </c>
      <c r="U318" s="15">
        <f>SUM(M312:M318)</f>
        <v>1.9722222222222223</v>
      </c>
      <c r="V318" s="4" t="str">
        <f>IF(travail!U318&lt;=base!E$8,"","Faux")</f>
        <v/>
      </c>
      <c r="W318" s="11">
        <f>IF(SUM(U318-base!E$8)&lt;0,0,SUM(U318-base!E$8))</f>
        <v>0</v>
      </c>
      <c r="X318" s="15">
        <f>IF(base!E$7&lt;U318,U318-base!E$7,0)</f>
        <v>0.47222222222222232</v>
      </c>
      <c r="AD318" s="12">
        <f>IF(SUM(MOD(K318-I318,1)-IF(K318&gt;I318,MAX(0,MIN(K318,base!E$14/24)-MAX(I318,7/24)),MAX(0,base!E$14/24-MAX(I318,7/24))+MAX(0,MIN(K318,base!E$14/24)-7/24)))&lt;0,0,SUM(MOD(K318-I318,1)-IF(K318&gt;I318,MAX(0,MIN(K318,base!E$14/24)-MAX(I318,7/24)),MAX(0,base!E$14/24-MAX(I318,7/24))+MAX(0,MIN(K318,base!E$14/24)-7/24))))</f>
        <v>0</v>
      </c>
      <c r="AE318" s="13">
        <f>M318</f>
        <v>0</v>
      </c>
      <c r="AF318" s="14"/>
    </row>
    <row r="319" spans="1:32">
      <c r="A319" s="102" t="s">
        <v>6</v>
      </c>
      <c r="B319" s="110">
        <v>41590</v>
      </c>
      <c r="C319" s="111"/>
      <c r="D319" s="112"/>
      <c r="E319" s="111"/>
      <c r="F319" s="111"/>
      <c r="G319" s="111"/>
      <c r="H319" s="121"/>
      <c r="I319" s="113">
        <v>0.30208333333333331</v>
      </c>
      <c r="J319" s="114">
        <v>3.125E-2</v>
      </c>
      <c r="K319" s="115">
        <v>0.75</v>
      </c>
      <c r="L319" s="9">
        <f t="shared" si="45"/>
        <v>0</v>
      </c>
      <c r="M319" s="116">
        <f>K319-I319+IF(I319&gt;K319,1)-J319+(E319*base!E$4)+(D319*base!E$4)+(C319*base!E$4)+(F319*base!E$4)</f>
        <v>0.41666666666666669</v>
      </c>
      <c r="N319" s="117" t="str">
        <f>IF(M319&lt;=base!E$5,"","Faux")</f>
        <v/>
      </c>
      <c r="O319" s="118">
        <f>IF(SUM(M319-base!E$5)&lt;0,0,SUM(M319-base!E$5))</f>
        <v>0</v>
      </c>
      <c r="P319" s="119"/>
      <c r="Q319" s="109" t="str">
        <f>IF(P319&lt;=base!E$3,"","Faux")</f>
        <v/>
      </c>
      <c r="R319" s="120">
        <f>IF(SUM(P319-base!E$3)&lt;0,0,SUM(P319-base!E$3))</f>
        <v>0</v>
      </c>
      <c r="S319" s="15"/>
      <c r="T319" s="15"/>
      <c r="U319" s="15"/>
      <c r="V319" s="4" t="str">
        <f>IF(travail!U319&lt;=base!E$8,"","Faux")</f>
        <v/>
      </c>
      <c r="W319" s="15"/>
      <c r="X319" s="4"/>
      <c r="AD319" s="12">
        <f>IF(SUM(MOD(K319-I319,1)-IF(K319&gt;I319,MAX(0,MIN(K319,base!E$14/24)-MAX(I319,7/24)),MAX(0,base!E$14/24-MAX(I319,7/24))+MAX(0,MIN(K319,base!E$14/24)-7/24)))&lt;0,0,SUM(MOD(K319-I319,1)-IF(K319&gt;I319,MAX(0,MIN(K319,base!E$14/24)-MAX(I319,7/24)),MAX(0,base!E$14/24-MAX(I319,7/24))+MAX(0,MIN(K319,base!E$14/24)-7/24))))</f>
        <v>0</v>
      </c>
      <c r="AE319" s="7"/>
      <c r="AF319" s="14">
        <f>M319*G319*1</f>
        <v>0</v>
      </c>
    </row>
    <row r="320" spans="1:32">
      <c r="A320" s="102" t="s">
        <v>7</v>
      </c>
      <c r="B320" s="110">
        <v>41591</v>
      </c>
      <c r="C320" s="111"/>
      <c r="D320" s="112"/>
      <c r="E320" s="111"/>
      <c r="F320" s="111"/>
      <c r="G320" s="111"/>
      <c r="H320" s="121">
        <v>1</v>
      </c>
      <c r="I320" s="113">
        <v>0.30208333333333331</v>
      </c>
      <c r="J320" s="114">
        <v>3.125E-2</v>
      </c>
      <c r="K320" s="115">
        <v>0.75</v>
      </c>
      <c r="L320" s="9">
        <f t="shared" si="45"/>
        <v>1</v>
      </c>
      <c r="M320" s="116">
        <f>K320-I320+IF(I320&gt;K320,1)-J320+(E320*base!E$4)+(D320*base!E$4)+(C320*base!E$4)+(F320*base!E$4)</f>
        <v>0.41666666666666669</v>
      </c>
      <c r="N320" s="117" t="str">
        <f>IF(M320&lt;=base!E$5,"","Faux")</f>
        <v/>
      </c>
      <c r="O320" s="118">
        <f>IF(SUM(M320-base!E$5)&lt;0,0,SUM(M320-base!E$5))</f>
        <v>0</v>
      </c>
      <c r="P320" s="119"/>
      <c r="Q320" s="109" t="str">
        <f>IF(P320&lt;=base!E$3,"","Faux")</f>
        <v/>
      </c>
      <c r="R320" s="120">
        <f>IF(SUM(P320-base!E$3)&lt;0,0,SUM(P320-base!E$3))</f>
        <v>0</v>
      </c>
      <c r="S320" s="10">
        <f>L320*SUM(M319:M320)</f>
        <v>0.83333333333333337</v>
      </c>
      <c r="T320" s="10">
        <f t="shared" ref="T320:T322" si="55">IF(S320&gt;("36:00"*1),S320-("36:00"*1),0)-T319</f>
        <v>0</v>
      </c>
      <c r="U320" s="15"/>
      <c r="V320" s="4" t="str">
        <f>IF(travail!U320&lt;=base!E$8,"","Faux")</f>
        <v/>
      </c>
      <c r="W320" s="15"/>
      <c r="X320" s="4"/>
      <c r="AD320" s="12">
        <f>IF(SUM(MOD(K320-I320,1)-IF(K320&gt;I320,MAX(0,MIN(K320,base!E$14/24)-MAX(I320,7/24)),MAX(0,base!E$14/24-MAX(I320,7/24))+MAX(0,MIN(K320,base!E$14/24)-7/24)))&lt;0,0,SUM(MOD(K320-I320,1)-IF(K320&gt;I320,MAX(0,MIN(K320,base!E$14/24)-MAX(I320,7/24)),MAX(0,base!E$14/24-MAX(I320,7/24))+MAX(0,MIN(K320,base!E$14/24)-7/24))))</f>
        <v>0</v>
      </c>
      <c r="AE320" s="7"/>
      <c r="AF320" s="14">
        <f>M320*G320*1</f>
        <v>0</v>
      </c>
    </row>
    <row r="321" spans="1:32">
      <c r="A321" s="102" t="s">
        <v>8</v>
      </c>
      <c r="B321" s="110">
        <v>41592</v>
      </c>
      <c r="C321" s="111"/>
      <c r="D321" s="112"/>
      <c r="E321" s="111"/>
      <c r="F321" s="111"/>
      <c r="G321" s="111"/>
      <c r="H321" s="121">
        <v>1</v>
      </c>
      <c r="I321" s="113"/>
      <c r="J321" s="114"/>
      <c r="K321" s="115"/>
      <c r="L321" s="9">
        <f t="shared" si="45"/>
        <v>1</v>
      </c>
      <c r="M321" s="116">
        <f>K321-I321+IF(I321&gt;K321,1)-J321+(E321*base!E$4)+(D321*base!E$4)+(C321*base!E$4)+(F321*base!E$4)</f>
        <v>0</v>
      </c>
      <c r="N321" s="117" t="str">
        <f>IF(M321&lt;=base!E$5,"","Faux")</f>
        <v/>
      </c>
      <c r="O321" s="118">
        <f>IF(SUM(M321-base!E$5)&lt;0,0,SUM(M321-base!E$5))</f>
        <v>0</v>
      </c>
      <c r="P321" s="119">
        <f t="shared" ref="P321:P366" si="56">K321-I321+IF(I321&gt;K321,1)</f>
        <v>0</v>
      </c>
      <c r="Q321" s="109" t="str">
        <f>IF(P321&lt;=base!E$3,"","Faux")</f>
        <v/>
      </c>
      <c r="R321" s="120">
        <f>IF(SUM(P321-base!E$3)&lt;0,0,SUM(P321-base!E$3))</f>
        <v>0</v>
      </c>
      <c r="S321" s="10">
        <f>L321*SUM(M319:M321)</f>
        <v>0.83333333333333337</v>
      </c>
      <c r="T321" s="10">
        <f t="shared" si="55"/>
        <v>0</v>
      </c>
      <c r="U321" s="15"/>
      <c r="V321" s="4" t="str">
        <f>IF(travail!U321&lt;=base!E$8,"","Faux")</f>
        <v/>
      </c>
      <c r="W321" s="15"/>
      <c r="X321" s="4"/>
      <c r="AD321" s="12">
        <f>IF(SUM(MOD(K321-I321,1)-IF(K321&gt;I321,MAX(0,MIN(K321,base!E$14/24)-MAX(I321,7/24)),MAX(0,base!E$14/24-MAX(I321,7/24))+MAX(0,MIN(K321,base!E$14/24)-7/24)))&lt;0,0,SUM(MOD(K321-I321,1)-IF(K321&gt;I321,MAX(0,MIN(K321,base!E$14/24)-MAX(I321,7/24)),MAX(0,base!E$14/24-MAX(I321,7/24))+MAX(0,MIN(K321,base!E$14/24)-7/24))))</f>
        <v>0</v>
      </c>
      <c r="AE321" s="7"/>
      <c r="AF321" s="14">
        <f>M321*G321*1</f>
        <v>0</v>
      </c>
    </row>
    <row r="322" spans="1:32">
      <c r="A322" s="102" t="s">
        <v>9</v>
      </c>
      <c r="B322" s="110">
        <v>41593</v>
      </c>
      <c r="C322" s="111"/>
      <c r="D322" s="112"/>
      <c r="E322" s="111"/>
      <c r="F322" s="111"/>
      <c r="G322" s="111"/>
      <c r="H322" s="121">
        <v>1</v>
      </c>
      <c r="I322" s="113">
        <v>0.30208333333333331</v>
      </c>
      <c r="J322" s="114">
        <v>3.125E-2</v>
      </c>
      <c r="K322" s="115">
        <v>0.75</v>
      </c>
      <c r="L322" s="9">
        <f t="shared" ref="L322:L366" si="57">C322+D322+E322+F322+G322+H322</f>
        <v>1</v>
      </c>
      <c r="M322" s="116">
        <f>K322-I322+IF(I322&gt;K322,1)-J322+(E322*base!E$4)+(D322*base!E$4)+(C322*base!E$4)+(F322*base!E$4)</f>
        <v>0.41666666666666669</v>
      </c>
      <c r="N322" s="117" t="str">
        <f>IF(M322&lt;=base!E$5,"","Faux")</f>
        <v/>
      </c>
      <c r="O322" s="118">
        <f>IF(SUM(M322-base!E$5)&lt;0,0,SUM(M322-base!E$5))</f>
        <v>0</v>
      </c>
      <c r="P322" s="119"/>
      <c r="Q322" s="109" t="str">
        <f>IF(P322&lt;=base!E$3,"","Faux")</f>
        <v/>
      </c>
      <c r="R322" s="120">
        <f>IF(SUM(P322-base!E$3)&lt;0,0,SUM(P322-base!E$3))</f>
        <v>0</v>
      </c>
      <c r="S322" s="10">
        <f>L322*SUM(M319:M322)</f>
        <v>1.25</v>
      </c>
      <c r="T322" s="10">
        <f t="shared" si="55"/>
        <v>0</v>
      </c>
      <c r="U322" s="15"/>
      <c r="V322" s="4" t="str">
        <f>IF(travail!U322&lt;=base!E$8,"","Faux")</f>
        <v/>
      </c>
      <c r="W322" s="15"/>
      <c r="X322" s="4"/>
      <c r="AD322" s="12">
        <f>IF(SUM(MOD(K322-I322,1)-IF(K322&gt;I322,MAX(0,MIN(K322,base!E$14/24)-MAX(I322,7/24)),MAX(0,base!E$14/24-MAX(I322,7/24))+MAX(0,MIN(K322,base!E$14/24)-7/24)))&lt;0,0,SUM(MOD(K322-I322,1)-IF(K322&gt;I322,MAX(0,MIN(K322,base!E$14/24)-MAX(I322,7/24)),MAX(0,base!E$14/24-MAX(I322,7/24))+MAX(0,MIN(K322,base!E$14/24)-7/24))))</f>
        <v>0</v>
      </c>
      <c r="AE322" s="7"/>
      <c r="AF322" s="14">
        <f>M322*G322*1</f>
        <v>0</v>
      </c>
    </row>
    <row r="323" spans="1:32">
      <c r="A323" s="102" t="s">
        <v>3</v>
      </c>
      <c r="B323" s="110">
        <v>41594</v>
      </c>
      <c r="C323" s="111"/>
      <c r="D323" s="112"/>
      <c r="E323" s="111"/>
      <c r="F323" s="111"/>
      <c r="G323" s="111"/>
      <c r="H323" s="121">
        <v>1</v>
      </c>
      <c r="I323" s="113">
        <v>0.30208333333333331</v>
      </c>
      <c r="J323" s="114">
        <v>3.125E-2</v>
      </c>
      <c r="K323" s="115">
        <v>0.75</v>
      </c>
      <c r="L323" s="9">
        <f t="shared" si="57"/>
        <v>1</v>
      </c>
      <c r="M323" s="116">
        <f>K323-I323+IF(I323&gt;K323,1)-J323+(E323*base!E$4)+(D323*base!E$4)+(C323*base!E$4)+(F323*base!E$4)</f>
        <v>0.41666666666666669</v>
      </c>
      <c r="N323" s="117" t="str">
        <f>IF(M323&lt;=base!E$5,"","Faux")</f>
        <v/>
      </c>
      <c r="O323" s="118">
        <f>IF(SUM(M323-base!E$5)&lt;0,0,SUM(M323-base!E$5))</f>
        <v>0</v>
      </c>
      <c r="P323" s="119"/>
      <c r="Q323" s="109" t="str">
        <f>IF(P323&lt;=base!E$3,"","Faux")</f>
        <v/>
      </c>
      <c r="R323" s="120">
        <f>IF(SUM(P323-base!E$3)&lt;0,0,SUM(P323-base!E$3))</f>
        <v>0</v>
      </c>
      <c r="S323" s="10">
        <f>L323*SUM(M319:M323)</f>
        <v>1.6666666666666667</v>
      </c>
      <c r="T323" s="10">
        <f>IF(S323&gt;("36:00"*1),S323-("36:00"*1),0)-T322</f>
        <v>0.16666666666666674</v>
      </c>
      <c r="U323" s="15"/>
      <c r="V323" s="4" t="str">
        <f>IF(travail!U323&lt;=base!E$8,"","Faux")</f>
        <v/>
      </c>
      <c r="W323" s="15"/>
      <c r="X323" s="4"/>
      <c r="AD323" s="12">
        <f>IF(SUM(MOD(K323-I323,1)-IF(K323&gt;I323,MAX(0,MIN(K323,base!E$14/24)-MAX(I323,7/24)),MAX(0,base!E$14/24-MAX(I323,7/24))+MAX(0,MIN(K323,base!E$14/24)-7/24)))&lt;0,0,SUM(MOD(K323-I323,1)-IF(K323&gt;I323,MAX(0,MIN(K323,base!E$14/24)-MAX(I323,7/24)),MAX(0,base!E$14/24-MAX(I323,7/24))+MAX(0,MIN(K323,base!E$14/24)-7/24))))</f>
        <v>0</v>
      </c>
      <c r="AE323" s="7"/>
      <c r="AF323" s="14">
        <f>M323*G323*1</f>
        <v>0</v>
      </c>
    </row>
    <row r="324" spans="1:32">
      <c r="A324" s="102" t="s">
        <v>4</v>
      </c>
      <c r="B324" s="110">
        <v>41595</v>
      </c>
      <c r="C324" s="111"/>
      <c r="D324" s="112"/>
      <c r="E324" s="111"/>
      <c r="F324" s="111"/>
      <c r="G324" s="111"/>
      <c r="H324" s="111">
        <v>1</v>
      </c>
      <c r="I324" s="113"/>
      <c r="J324" s="114"/>
      <c r="K324" s="115"/>
      <c r="L324" s="9">
        <f t="shared" si="57"/>
        <v>1</v>
      </c>
      <c r="M324" s="116">
        <f>K324-I324+IF(I324&gt;K324,1)-J324+(E324*base!E$4)+(D324*base!E$4)+(C324*base!E$4)+(F324*base!E$4)</f>
        <v>0</v>
      </c>
      <c r="N324" s="117" t="str">
        <f>IF(M324&lt;=base!E$5,"","Faux")</f>
        <v/>
      </c>
      <c r="O324" s="118">
        <f>IF(SUM(M324-base!E$5)&lt;0,0,SUM(M324-base!E$5))</f>
        <v>0</v>
      </c>
      <c r="P324" s="119">
        <f t="shared" si="56"/>
        <v>0</v>
      </c>
      <c r="Q324" s="109" t="str">
        <f>IF(P324&lt;=base!E$3,"","Faux")</f>
        <v/>
      </c>
      <c r="R324" s="120">
        <f>IF(SUM(P324-base!E$3)&lt;0,0,SUM(P324-base!E$3))</f>
        <v>0</v>
      </c>
      <c r="S324" s="10">
        <f>L324*SUM(M319:M324)</f>
        <v>1.6666666666666667</v>
      </c>
      <c r="T324" s="10">
        <f>IF(SUM(IF(S324&gt;("36:00"*1),S324-("36:00"*1),0)-T322-T323)&lt;0,0,SUM(IF(S324&gt;("36:00"*1),S324-("36:00"*1),0)-T322-T323))</f>
        <v>0</v>
      </c>
      <c r="U324" s="15"/>
      <c r="V324" s="4" t="str">
        <f>IF(travail!U324&lt;=base!E$8,"","Faux")</f>
        <v/>
      </c>
      <c r="W324" s="15"/>
      <c r="X324" s="4"/>
      <c r="AD324" s="12">
        <f>IF(SUM(MOD(K324-I324,1)-IF(K324&gt;I324,MAX(0,MIN(K324,base!E$14/24)-MAX(I324,7/24)),MAX(0,base!E$14/24-MAX(I324,7/24))+MAX(0,MIN(K324,base!E$14/24)-7/24)))&lt;0,0,SUM(MOD(K324-I324,1)-IF(K324&gt;I324,MAX(0,MIN(K324,base!E$14/24)-MAX(I324,7/24)),MAX(0,base!E$14/24-MAX(I324,7/24))+MAX(0,MIN(K324,base!E$14/24)-7/24))))</f>
        <v>0</v>
      </c>
      <c r="AE324" s="7"/>
      <c r="AF324" s="14"/>
    </row>
    <row r="325" spans="1:32">
      <c r="A325" s="102" t="s">
        <v>5</v>
      </c>
      <c r="B325" s="110">
        <v>41596</v>
      </c>
      <c r="C325" s="111"/>
      <c r="D325" s="112"/>
      <c r="E325" s="111"/>
      <c r="F325" s="111"/>
      <c r="G325" s="111"/>
      <c r="H325" s="111"/>
      <c r="I325" s="113"/>
      <c r="J325" s="114"/>
      <c r="K325" s="115"/>
      <c r="L325" s="9">
        <f t="shared" si="57"/>
        <v>0</v>
      </c>
      <c r="M325" s="116">
        <f>K325-I325+IF(I325&gt;K325,1)-J325+(E325*base!E$4)+(D325*base!E$4)+(C325*base!E$4)+(F325*base!E$4)</f>
        <v>0</v>
      </c>
      <c r="N325" s="117" t="str">
        <f>IF(M325&lt;=base!E$5,"","Faux")</f>
        <v/>
      </c>
      <c r="O325" s="118">
        <f>IF(SUM(M325-base!E$5)&lt;0,0,SUM(M325-base!E$5))</f>
        <v>0</v>
      </c>
      <c r="P325" s="119">
        <f t="shared" si="56"/>
        <v>0</v>
      </c>
      <c r="Q325" s="109" t="str">
        <f>IF(P325&lt;=base!E$3,"","Faux")</f>
        <v/>
      </c>
      <c r="R325" s="120">
        <f>IF(SUM(P325-base!E$3)&lt;0,0,SUM(P325-base!E$3))</f>
        <v>0</v>
      </c>
      <c r="S325" s="10">
        <f>L325*SUM(M319:M325)</f>
        <v>0</v>
      </c>
      <c r="T325" s="10">
        <f>IF(SUM(IF(S325&gt;("36:00"*1),S325-("36:00"*1),0)-T323-T324)&lt;0,0,SUM(IF(S325&gt;("36:00"*1),S325-("36:00"*1),0)-T323-T324))</f>
        <v>0</v>
      </c>
      <c r="U325" s="15">
        <f>SUM(M319:M325)</f>
        <v>1.6666666666666667</v>
      </c>
      <c r="V325" s="4" t="str">
        <f>IF(travail!U325&lt;=base!E$8,"","Faux")</f>
        <v/>
      </c>
      <c r="W325" s="11">
        <f>IF(SUM(U325-base!E$8)&lt;0,0,SUM(U325-base!E$8))</f>
        <v>0</v>
      </c>
      <c r="X325" s="15">
        <f>IF(base!E$7&lt;U325,U325-base!E$7,0)</f>
        <v>0.16666666666666674</v>
      </c>
      <c r="AD325" s="12">
        <f>IF(SUM(MOD(K325-I325,1)-IF(K325&gt;I325,MAX(0,MIN(K325,base!E$14/24)-MAX(I325,7/24)),MAX(0,base!E$14/24-MAX(I325,7/24))+MAX(0,MIN(K325,base!E$14/24)-7/24)))&lt;0,0,SUM(MOD(K325-I325,1)-IF(K325&gt;I325,MAX(0,MIN(K325,base!E$14/24)-MAX(I325,7/24)),MAX(0,base!E$14/24-MAX(I325,7/24))+MAX(0,MIN(K325,base!E$14/24)-7/24))))</f>
        <v>0</v>
      </c>
      <c r="AE325" s="13">
        <f>M325</f>
        <v>0</v>
      </c>
      <c r="AF325" s="14"/>
    </row>
    <row r="326" spans="1:32">
      <c r="A326" s="102" t="s">
        <v>6</v>
      </c>
      <c r="B326" s="110">
        <v>41597</v>
      </c>
      <c r="C326" s="111"/>
      <c r="D326" s="112"/>
      <c r="E326" s="111"/>
      <c r="F326" s="111"/>
      <c r="G326" s="111"/>
      <c r="H326" s="121">
        <v>1</v>
      </c>
      <c r="I326" s="113">
        <v>0.30208333333333331</v>
      </c>
      <c r="J326" s="114">
        <v>3.125E-2</v>
      </c>
      <c r="K326" s="115">
        <v>0.75</v>
      </c>
      <c r="L326" s="9">
        <f t="shared" si="57"/>
        <v>1</v>
      </c>
      <c r="M326" s="116">
        <f>K326-I326+IF(I326&gt;K326,1)-J326+(E326*base!E$4)+(D326*base!E$4)+(C326*base!E$4)+(F326*base!E$4)</f>
        <v>0.41666666666666669</v>
      </c>
      <c r="N326" s="117" t="str">
        <f>IF(M326&lt;=base!E$5,"","Faux")</f>
        <v/>
      </c>
      <c r="O326" s="118">
        <f>IF(SUM(M326-base!E$5)&lt;0,0,SUM(M326-base!E$5))</f>
        <v>0</v>
      </c>
      <c r="P326" s="119"/>
      <c r="Q326" s="109" t="str">
        <f>IF(P326&lt;=base!E$3,"","Faux")</f>
        <v/>
      </c>
      <c r="R326" s="120">
        <f>IF(SUM(P326-base!E$3)&lt;0,0,SUM(P326-base!E$3))</f>
        <v>0</v>
      </c>
      <c r="S326" s="15"/>
      <c r="T326" s="15"/>
      <c r="U326" s="15"/>
      <c r="V326" s="4" t="str">
        <f>IF(travail!U326&lt;=base!E$8,"","Faux")</f>
        <v/>
      </c>
      <c r="W326" s="15"/>
      <c r="X326" s="4"/>
      <c r="AD326" s="12">
        <f>IF(SUM(MOD(K326-I326,1)-IF(K326&gt;I326,MAX(0,MIN(K326,base!E$14/24)-MAX(I326,7/24)),MAX(0,base!E$14/24-MAX(I326,7/24))+MAX(0,MIN(K326,base!E$14/24)-7/24)))&lt;0,0,SUM(MOD(K326-I326,1)-IF(K326&gt;I326,MAX(0,MIN(K326,base!E$14/24)-MAX(I326,7/24)),MAX(0,base!E$14/24-MAX(I326,7/24))+MAX(0,MIN(K326,base!E$14/24)-7/24))))</f>
        <v>0</v>
      </c>
      <c r="AE326" s="7"/>
      <c r="AF326" s="14">
        <f>M326*G326*1</f>
        <v>0</v>
      </c>
    </row>
    <row r="327" spans="1:32">
      <c r="A327" s="102" t="s">
        <v>7</v>
      </c>
      <c r="B327" s="110">
        <v>41598</v>
      </c>
      <c r="C327" s="111"/>
      <c r="D327" s="112"/>
      <c r="E327" s="111"/>
      <c r="F327" s="111"/>
      <c r="G327" s="111"/>
      <c r="H327" s="121">
        <v>1</v>
      </c>
      <c r="I327" s="113">
        <v>0.30208333333333331</v>
      </c>
      <c r="J327" s="114">
        <v>3.125E-2</v>
      </c>
      <c r="K327" s="115">
        <v>0.75</v>
      </c>
      <c r="L327" s="9">
        <f t="shared" si="57"/>
        <v>1</v>
      </c>
      <c r="M327" s="116">
        <f>K327-I327+IF(I327&gt;K327,1)-J327+(E327*base!E$4)+(D327*base!E$4)+(C327*base!E$4)+(F327*base!E$4)</f>
        <v>0.41666666666666669</v>
      </c>
      <c r="N327" s="117" t="str">
        <f>IF(M327&lt;=base!E$5,"","Faux")</f>
        <v/>
      </c>
      <c r="O327" s="118">
        <f>IF(SUM(M327-base!E$5)&lt;0,0,SUM(M327-base!E$5))</f>
        <v>0</v>
      </c>
      <c r="P327" s="119"/>
      <c r="Q327" s="109" t="str">
        <f>IF(P327&lt;=base!E$3,"","Faux")</f>
        <v/>
      </c>
      <c r="R327" s="120">
        <f>IF(SUM(P327-base!E$3)&lt;0,0,SUM(P327-base!E$3))</f>
        <v>0</v>
      </c>
      <c r="S327" s="10">
        <f>L327*SUM(M326:M327)</f>
        <v>0.83333333333333337</v>
      </c>
      <c r="T327" s="10">
        <f t="shared" ref="T327:T329" si="58">IF(S327&gt;("36:00"*1),S327-("36:00"*1),0)-T326</f>
        <v>0</v>
      </c>
      <c r="U327" s="15"/>
      <c r="V327" s="4" t="str">
        <f>IF(travail!U327&lt;=base!E$8,"","Faux")</f>
        <v/>
      </c>
      <c r="W327" s="15"/>
      <c r="X327" s="4"/>
      <c r="AD327" s="12">
        <f>IF(SUM(MOD(K327-I327,1)-IF(K327&gt;I327,MAX(0,MIN(K327,base!E$14/24)-MAX(I327,7/24)),MAX(0,base!E$14/24-MAX(I327,7/24))+MAX(0,MIN(K327,base!E$14/24)-7/24)))&lt;0,0,SUM(MOD(K327-I327,1)-IF(K327&gt;I327,MAX(0,MIN(K327,base!E$14/24)-MAX(I327,7/24)),MAX(0,base!E$14/24-MAX(I327,7/24))+MAX(0,MIN(K327,base!E$14/24)-7/24))))</f>
        <v>0</v>
      </c>
      <c r="AE327" s="7"/>
      <c r="AF327" s="14">
        <f>M327*G327*1</f>
        <v>0</v>
      </c>
    </row>
    <row r="328" spans="1:32">
      <c r="A328" s="102" t="s">
        <v>8</v>
      </c>
      <c r="B328" s="110">
        <v>41599</v>
      </c>
      <c r="C328" s="111"/>
      <c r="D328" s="112"/>
      <c r="E328" s="111"/>
      <c r="F328" s="111"/>
      <c r="G328" s="111"/>
      <c r="H328" s="121">
        <v>1</v>
      </c>
      <c r="I328" s="113"/>
      <c r="J328" s="114"/>
      <c r="K328" s="115"/>
      <c r="L328" s="9">
        <f t="shared" si="57"/>
        <v>1</v>
      </c>
      <c r="M328" s="116">
        <f>K328-I328+IF(I328&gt;K328,1)-J328+(E328*base!E$4)+(D328*base!E$4)+(C328*base!E$4)+(F328*base!E$4)</f>
        <v>0</v>
      </c>
      <c r="N328" s="117" t="str">
        <f>IF(M328&lt;=base!E$5,"","Faux")</f>
        <v/>
      </c>
      <c r="O328" s="118">
        <f>IF(SUM(M328-base!E$5)&lt;0,0,SUM(M328-base!E$5))</f>
        <v>0</v>
      </c>
      <c r="P328" s="119">
        <f t="shared" si="56"/>
        <v>0</v>
      </c>
      <c r="Q328" s="109" t="str">
        <f>IF(P328&lt;=base!E$3,"","Faux")</f>
        <v/>
      </c>
      <c r="R328" s="120">
        <f>IF(SUM(P328-base!E$3)&lt;0,0,SUM(P328-base!E$3))</f>
        <v>0</v>
      </c>
      <c r="S328" s="10">
        <f>L328*SUM(M326:M328)</f>
        <v>0.83333333333333337</v>
      </c>
      <c r="T328" s="10">
        <f t="shared" si="58"/>
        <v>0</v>
      </c>
      <c r="U328" s="15"/>
      <c r="V328" s="4" t="str">
        <f>IF(travail!U328&lt;=base!E$8,"","Faux")</f>
        <v/>
      </c>
      <c r="W328" s="15"/>
      <c r="X328" s="4"/>
      <c r="AD328" s="12">
        <f>IF(SUM(MOD(K328-I328,1)-IF(K328&gt;I328,MAX(0,MIN(K328,base!E$14/24)-MAX(I328,7/24)),MAX(0,base!E$14/24-MAX(I328,7/24))+MAX(0,MIN(K328,base!E$14/24)-7/24)))&lt;0,0,SUM(MOD(K328-I328,1)-IF(K328&gt;I328,MAX(0,MIN(K328,base!E$14/24)-MAX(I328,7/24)),MAX(0,base!E$14/24-MAX(I328,7/24))+MAX(0,MIN(K328,base!E$14/24)-7/24))))</f>
        <v>0</v>
      </c>
      <c r="AE328" s="7"/>
      <c r="AF328" s="14">
        <f>M328*G328*1</f>
        <v>0</v>
      </c>
    </row>
    <row r="329" spans="1:32">
      <c r="A329" s="102" t="s">
        <v>9</v>
      </c>
      <c r="B329" s="110">
        <v>41600</v>
      </c>
      <c r="C329" s="111"/>
      <c r="D329" s="112"/>
      <c r="E329" s="111"/>
      <c r="F329" s="111"/>
      <c r="G329" s="111"/>
      <c r="H329" s="121">
        <v>1</v>
      </c>
      <c r="I329" s="113">
        <v>0.30208333333333331</v>
      </c>
      <c r="J329" s="114">
        <v>3.125E-2</v>
      </c>
      <c r="K329" s="115">
        <v>0.75</v>
      </c>
      <c r="L329" s="9">
        <f t="shared" si="57"/>
        <v>1</v>
      </c>
      <c r="M329" s="116">
        <f>K329-I329+IF(I329&gt;K329,1)-J329+(E329*base!E$4)+(D329*base!E$4)+(C329*base!E$4)+(F329*base!E$4)</f>
        <v>0.41666666666666669</v>
      </c>
      <c r="N329" s="117" t="str">
        <f>IF(M329&lt;=base!E$5,"","Faux")</f>
        <v/>
      </c>
      <c r="O329" s="118">
        <f>IF(SUM(M329-base!E$5)&lt;0,0,SUM(M329-base!E$5))</f>
        <v>0</v>
      </c>
      <c r="P329" s="119"/>
      <c r="Q329" s="109" t="str">
        <f>IF(P329&lt;=base!E$3,"","Faux")</f>
        <v/>
      </c>
      <c r="R329" s="120">
        <f>IF(SUM(P329-base!E$3)&lt;0,0,SUM(P329-base!E$3))</f>
        <v>0</v>
      </c>
      <c r="S329" s="10">
        <f>L329*SUM(M326:M329)</f>
        <v>1.25</v>
      </c>
      <c r="T329" s="10">
        <f t="shared" si="58"/>
        <v>0</v>
      </c>
      <c r="U329" s="15"/>
      <c r="V329" s="4" t="str">
        <f>IF(travail!U329&lt;=base!E$8,"","Faux")</f>
        <v/>
      </c>
      <c r="W329" s="15"/>
      <c r="X329" s="4"/>
      <c r="AD329" s="12">
        <f>IF(SUM(MOD(K329-I329,1)-IF(K329&gt;I329,MAX(0,MIN(K329,base!E$14/24)-MAX(I329,7/24)),MAX(0,base!E$14/24-MAX(I329,7/24))+MAX(0,MIN(K329,base!E$14/24)-7/24)))&lt;0,0,SUM(MOD(K329-I329,1)-IF(K329&gt;I329,MAX(0,MIN(K329,base!E$14/24)-MAX(I329,7/24)),MAX(0,base!E$14/24-MAX(I329,7/24))+MAX(0,MIN(K329,base!E$14/24)-7/24))))</f>
        <v>0</v>
      </c>
      <c r="AE329" s="7"/>
      <c r="AF329" s="14">
        <f>M329*G329*1</f>
        <v>0</v>
      </c>
    </row>
    <row r="330" spans="1:32">
      <c r="A330" s="102" t="s">
        <v>3</v>
      </c>
      <c r="B330" s="110">
        <v>41601</v>
      </c>
      <c r="C330" s="111"/>
      <c r="D330" s="112">
        <v>1</v>
      </c>
      <c r="E330" s="111"/>
      <c r="F330" s="111"/>
      <c r="G330" s="111"/>
      <c r="H330" s="121"/>
      <c r="I330" s="113">
        <v>0.30208333333333331</v>
      </c>
      <c r="J330" s="114">
        <v>3.125E-2</v>
      </c>
      <c r="K330" s="115">
        <v>0.75</v>
      </c>
      <c r="L330" s="9">
        <f t="shared" si="57"/>
        <v>1</v>
      </c>
      <c r="M330" s="116">
        <f>K330-I330+IF(I330&gt;K330,1)-J330+(E330*base!E$4)+(D330*base!E$4)+(C330*base!E$4)+(F330*base!E$4)</f>
        <v>0.72222222222222221</v>
      </c>
      <c r="N330" s="117"/>
      <c r="O330" s="118">
        <f>IF(SUM(M330-base!E$5)&lt;0,0,SUM(M330-base!E$5))</f>
        <v>0.30555555555555552</v>
      </c>
      <c r="P330" s="119"/>
      <c r="Q330" s="109" t="str">
        <f>IF(P330&lt;=base!E$3,"","Faux")</f>
        <v/>
      </c>
      <c r="R330" s="120">
        <f>IF(SUM(P330-base!E$3)&lt;0,0,SUM(P330-base!E$3))</f>
        <v>0</v>
      </c>
      <c r="S330" s="10">
        <f>L330*SUM(M326:M330)</f>
        <v>1.9722222222222223</v>
      </c>
      <c r="T330" s="10">
        <f>IF(S330&gt;("36:00"*1),S330-("36:00"*1),0)-T329</f>
        <v>0.47222222222222232</v>
      </c>
      <c r="U330" s="15"/>
      <c r="V330" s="4" t="str">
        <f>IF(travail!U330&lt;=base!E$8,"","Faux")</f>
        <v/>
      </c>
      <c r="W330" s="15"/>
      <c r="X330" s="4"/>
      <c r="AD330" s="12">
        <f>IF(SUM(MOD(K330-I330,1)-IF(K330&gt;I330,MAX(0,MIN(K330,base!E$14/24)-MAX(I330,7/24)),MAX(0,base!E$14/24-MAX(I330,7/24))+MAX(0,MIN(K330,base!E$14/24)-7/24)))&lt;0,0,SUM(MOD(K330-I330,1)-IF(K330&gt;I330,MAX(0,MIN(K330,base!E$14/24)-MAX(I330,7/24)),MAX(0,base!E$14/24-MAX(I330,7/24))+MAX(0,MIN(K330,base!E$14/24)-7/24))))</f>
        <v>0</v>
      </c>
      <c r="AE330" s="7"/>
      <c r="AF330" s="14">
        <f>M330*G330*1</f>
        <v>0</v>
      </c>
    </row>
    <row r="331" spans="1:32">
      <c r="A331" s="102" t="s">
        <v>4</v>
      </c>
      <c r="B331" s="110">
        <v>41602</v>
      </c>
      <c r="C331" s="111"/>
      <c r="D331" s="112"/>
      <c r="E331" s="111"/>
      <c r="F331" s="111"/>
      <c r="G331" s="111"/>
      <c r="H331" s="111"/>
      <c r="I331" s="113"/>
      <c r="J331" s="114"/>
      <c r="K331" s="115"/>
      <c r="L331" s="9">
        <f t="shared" si="57"/>
        <v>0</v>
      </c>
      <c r="M331" s="116">
        <f>K331-I331+IF(I331&gt;K331,1)-J331+(E331*base!E$4)+(D331*base!E$4)+(C331*base!E$4)+(F331*base!E$4)</f>
        <v>0</v>
      </c>
      <c r="N331" s="117" t="str">
        <f>IF(M331&lt;=base!E$5,"","Faux")</f>
        <v/>
      </c>
      <c r="O331" s="118">
        <f>IF(SUM(M331-base!E$5)&lt;0,0,SUM(M331-base!E$5))</f>
        <v>0</v>
      </c>
      <c r="P331" s="119">
        <f t="shared" si="56"/>
        <v>0</v>
      </c>
      <c r="Q331" s="109" t="str">
        <f>IF(P331&lt;=base!E$3,"","Faux")</f>
        <v/>
      </c>
      <c r="R331" s="120">
        <f>IF(SUM(P331-base!E$3)&lt;0,0,SUM(P331-base!E$3))</f>
        <v>0</v>
      </c>
      <c r="S331" s="10">
        <f>L331*SUM(M326:M331)</f>
        <v>0</v>
      </c>
      <c r="T331" s="10">
        <f>IF(SUM(IF(S331&gt;("36:00"*1),S331-("36:00"*1),0)-T329-T330)&lt;0,0,SUM(IF(S331&gt;("36:00"*1),S331-("36:00"*1),0)-T329-T330))</f>
        <v>0</v>
      </c>
      <c r="U331" s="15"/>
      <c r="V331" s="4" t="str">
        <f>IF(travail!U331&lt;=base!E$8,"","Faux")</f>
        <v/>
      </c>
      <c r="W331" s="15"/>
      <c r="X331" s="5"/>
      <c r="AD331" s="12">
        <f>IF(SUM(MOD(K331-I331,1)-IF(K331&gt;I331,MAX(0,MIN(K331,base!E$14/24)-MAX(I331,7/24)),MAX(0,base!E$14/24-MAX(I331,7/24))+MAX(0,MIN(K331,base!E$14/24)-7/24)))&lt;0,0,SUM(MOD(K331-I331,1)-IF(K331&gt;I331,MAX(0,MIN(K331,base!E$14/24)-MAX(I331,7/24)),MAX(0,base!E$14/24-MAX(I331,7/24))+MAX(0,MIN(K331,base!E$14/24)-7/24))))</f>
        <v>0</v>
      </c>
      <c r="AE331" s="7"/>
      <c r="AF331" s="14"/>
    </row>
    <row r="332" spans="1:32">
      <c r="A332" s="102" t="s">
        <v>5</v>
      </c>
      <c r="B332" s="110">
        <v>41603</v>
      </c>
      <c r="C332" s="111"/>
      <c r="D332" s="112"/>
      <c r="E332" s="111"/>
      <c r="F332" s="111"/>
      <c r="G332" s="111"/>
      <c r="H332" s="111"/>
      <c r="I332" s="113"/>
      <c r="J332" s="114"/>
      <c r="K332" s="115"/>
      <c r="L332" s="9">
        <f t="shared" si="57"/>
        <v>0</v>
      </c>
      <c r="M332" s="116">
        <f>K332-I332+IF(I332&gt;K332,1)-J332+(E332*base!E$4)+(D332*base!E$4)+(C332*base!E$4)+(F332*base!E$4)</f>
        <v>0</v>
      </c>
      <c r="N332" s="117" t="str">
        <f>IF(M332&lt;=base!E$5,"","Faux")</f>
        <v/>
      </c>
      <c r="O332" s="118">
        <f>IF(SUM(M332-base!E$5)&lt;0,0,SUM(M332-base!E$5))</f>
        <v>0</v>
      </c>
      <c r="P332" s="119">
        <f t="shared" si="56"/>
        <v>0</v>
      </c>
      <c r="Q332" s="109" t="str">
        <f>IF(P332&lt;=base!E$3,"","Faux")</f>
        <v/>
      </c>
      <c r="R332" s="120">
        <f>IF(SUM(P332-base!E$3)&lt;0,0,SUM(P332-base!E$3))</f>
        <v>0</v>
      </c>
      <c r="S332" s="10">
        <f>L332*SUM(M326:M332)</f>
        <v>0</v>
      </c>
      <c r="T332" s="10">
        <f>IF(SUM(IF(S332&gt;("36:00"*1),S332-("36:00"*1),0)-T330-T331)&lt;0,0,SUM(IF(S332&gt;("36:00"*1),S332-("36:00"*1),0)-T330-T331))</f>
        <v>0</v>
      </c>
      <c r="U332" s="15">
        <f>SUM(M326:M332)</f>
        <v>1.9722222222222223</v>
      </c>
      <c r="V332" s="4" t="str">
        <f>IF(travail!U332&lt;=base!E$8,"","Faux")</f>
        <v/>
      </c>
      <c r="W332" s="11">
        <f>IF(SUM(U332-base!E$8)&lt;0,0,SUM(U332-base!E$8))</f>
        <v>0</v>
      </c>
      <c r="X332" s="15">
        <f>IF(base!E$7&lt;U332,U332-base!E$7,0)</f>
        <v>0.47222222222222232</v>
      </c>
      <c r="AD332" s="12">
        <f>IF(SUM(MOD(K332-I332,1)-IF(K332&gt;I332,MAX(0,MIN(K332,base!E$14/24)-MAX(I332,7/24)),MAX(0,base!E$14/24-MAX(I332,7/24))+MAX(0,MIN(K332,base!E$14/24)-7/24)))&lt;0,0,SUM(MOD(K332-I332,1)-IF(K332&gt;I332,MAX(0,MIN(K332,base!E$14/24)-MAX(I332,7/24)),MAX(0,base!E$14/24-MAX(I332,7/24))+MAX(0,MIN(K332,base!E$14/24)-7/24))))</f>
        <v>0</v>
      </c>
      <c r="AE332" s="13">
        <f>M332</f>
        <v>0</v>
      </c>
      <c r="AF332" s="14"/>
    </row>
    <row r="333" spans="1:32">
      <c r="A333" s="102" t="s">
        <v>6</v>
      </c>
      <c r="B333" s="110">
        <v>41604</v>
      </c>
      <c r="C333" s="111"/>
      <c r="D333" s="112"/>
      <c r="E333" s="111"/>
      <c r="F333" s="111"/>
      <c r="G333" s="111"/>
      <c r="H333" s="121">
        <v>1</v>
      </c>
      <c r="I333" s="113">
        <v>0.30208333333333331</v>
      </c>
      <c r="J333" s="114">
        <v>3.125E-2</v>
      </c>
      <c r="K333" s="115">
        <v>0.75</v>
      </c>
      <c r="L333" s="9">
        <f t="shared" si="57"/>
        <v>1</v>
      </c>
      <c r="M333" s="116">
        <f>K333-I333+IF(I333&gt;K333,1)-J333+(E333*base!E$4)+(D333*base!E$4)+(C333*base!E$4)+(F333*base!E$4)</f>
        <v>0.41666666666666669</v>
      </c>
      <c r="N333" s="117" t="str">
        <f>IF(M333&lt;=base!E$5,"","Faux")</f>
        <v/>
      </c>
      <c r="O333" s="118">
        <f>IF(SUM(M333-base!E$5)&lt;0,0,SUM(M333-base!E$5))</f>
        <v>0</v>
      </c>
      <c r="P333" s="119"/>
      <c r="Q333" s="109" t="str">
        <f>IF(P333&lt;=base!E$3,"","Faux")</f>
        <v/>
      </c>
      <c r="R333" s="120">
        <f>IF(SUM(P333-base!E$3)&lt;0,0,SUM(P333-base!E$3))</f>
        <v>0</v>
      </c>
      <c r="S333" s="15"/>
      <c r="T333" s="15"/>
      <c r="U333" s="15"/>
      <c r="V333" s="4" t="str">
        <f>IF(travail!U333&lt;=base!E$8,"","Faux")</f>
        <v/>
      </c>
      <c r="W333" s="15"/>
      <c r="X333" s="4"/>
      <c r="AD333" s="12">
        <f>IF(SUM(MOD(K333-I333,1)-IF(K333&gt;I333,MAX(0,MIN(K333,base!E$14/24)-MAX(I333,7/24)),MAX(0,base!E$14/24-MAX(I333,7/24))+MAX(0,MIN(K333,base!E$14/24)-7/24)))&lt;0,0,SUM(MOD(K333-I333,1)-IF(K333&gt;I333,MAX(0,MIN(K333,base!E$14/24)-MAX(I333,7/24)),MAX(0,base!E$14/24-MAX(I333,7/24))+MAX(0,MIN(K333,base!E$14/24)-7/24))))</f>
        <v>0</v>
      </c>
      <c r="AE333" s="7"/>
      <c r="AF333" s="14">
        <f>M333*G333*1</f>
        <v>0</v>
      </c>
    </row>
    <row r="334" spans="1:32">
      <c r="A334" s="102" t="s">
        <v>7</v>
      </c>
      <c r="B334" s="110">
        <v>41605</v>
      </c>
      <c r="C334" s="111"/>
      <c r="D334" s="112"/>
      <c r="E334" s="111"/>
      <c r="F334" s="111"/>
      <c r="G334" s="111"/>
      <c r="H334" s="121">
        <v>1</v>
      </c>
      <c r="I334" s="113">
        <v>0.30208333333333331</v>
      </c>
      <c r="J334" s="114">
        <v>3.125E-2</v>
      </c>
      <c r="K334" s="115">
        <v>0.75</v>
      </c>
      <c r="L334" s="9">
        <f t="shared" si="57"/>
        <v>1</v>
      </c>
      <c r="M334" s="116">
        <f>K334-I334+IF(I334&gt;K334,1)-J334+(E334*base!E$4)+(D334*base!E$4)+(C334*base!E$4)+(F334*base!E$4)</f>
        <v>0.41666666666666669</v>
      </c>
      <c r="N334" s="117" t="str">
        <f>IF(M334&lt;=base!E$5,"","Faux")</f>
        <v/>
      </c>
      <c r="O334" s="118">
        <f>IF(SUM(M334-base!E$5)&lt;0,0,SUM(M334-base!E$5))</f>
        <v>0</v>
      </c>
      <c r="P334" s="119"/>
      <c r="Q334" s="109" t="str">
        <f>IF(P334&lt;=base!E$3,"","Faux")</f>
        <v/>
      </c>
      <c r="R334" s="120">
        <f>IF(SUM(P334-base!E$3)&lt;0,0,SUM(P334-base!E$3))</f>
        <v>0</v>
      </c>
      <c r="S334" s="10">
        <f>L334*SUM(M333:M334)</f>
        <v>0.83333333333333337</v>
      </c>
      <c r="T334" s="10">
        <f t="shared" ref="T334:T336" si="59">IF(S334&gt;("36:00"*1),S334-("36:00"*1),0)-T333</f>
        <v>0</v>
      </c>
      <c r="U334" s="15"/>
      <c r="V334" s="4" t="str">
        <f>IF(travail!U334&lt;=base!E$8,"","Faux")</f>
        <v/>
      </c>
      <c r="W334" s="15"/>
      <c r="X334" s="4"/>
      <c r="AD334" s="12">
        <f>IF(SUM(MOD(K334-I334,1)-IF(K334&gt;I334,MAX(0,MIN(K334,base!E$14/24)-MAX(I334,7/24)),MAX(0,base!E$14/24-MAX(I334,7/24))+MAX(0,MIN(K334,base!E$14/24)-7/24)))&lt;0,0,SUM(MOD(K334-I334,1)-IF(K334&gt;I334,MAX(0,MIN(K334,base!E$14/24)-MAX(I334,7/24)),MAX(0,base!E$14/24-MAX(I334,7/24))+MAX(0,MIN(K334,base!E$14/24)-7/24))))</f>
        <v>0</v>
      </c>
      <c r="AE334" s="7"/>
      <c r="AF334" s="14">
        <f>M334*G334*1</f>
        <v>0</v>
      </c>
    </row>
    <row r="335" spans="1:32">
      <c r="A335" s="102" t="s">
        <v>8</v>
      </c>
      <c r="B335" s="110">
        <v>41606</v>
      </c>
      <c r="C335" s="111"/>
      <c r="D335" s="112">
        <v>1</v>
      </c>
      <c r="E335" s="111"/>
      <c r="F335" s="111"/>
      <c r="G335" s="111"/>
      <c r="H335" s="121"/>
      <c r="I335" s="113"/>
      <c r="J335" s="114"/>
      <c r="K335" s="115"/>
      <c r="L335" s="9">
        <f t="shared" si="57"/>
        <v>1</v>
      </c>
      <c r="M335" s="116">
        <f>K335-I335+IF(I335&gt;K335,1)-J335+(E335*base!E$4)+(D335*base!E$4)+(C335*base!E$4)+(F335*base!E$4)</f>
        <v>0.30555555555555552</v>
      </c>
      <c r="N335" s="117" t="str">
        <f>IF(M335&lt;=base!E$5,"","Faux")</f>
        <v/>
      </c>
      <c r="O335" s="118">
        <f>IF(SUM(M335-base!E$5)&lt;0,0,SUM(M335-base!E$5))</f>
        <v>0</v>
      </c>
      <c r="P335" s="119">
        <f t="shared" si="56"/>
        <v>0</v>
      </c>
      <c r="Q335" s="109" t="str">
        <f>IF(P335&lt;=base!E$3,"","Faux")</f>
        <v/>
      </c>
      <c r="R335" s="120">
        <f>IF(SUM(P335-base!E$3)&lt;0,0,SUM(P335-base!E$3))</f>
        <v>0</v>
      </c>
      <c r="S335" s="10">
        <f>L335*SUM(M333:M335)</f>
        <v>1.1388888888888888</v>
      </c>
      <c r="T335" s="10">
        <f t="shared" si="59"/>
        <v>0</v>
      </c>
      <c r="U335" s="15"/>
      <c r="V335" s="4" t="str">
        <f>IF(travail!U335&lt;=base!E$8,"","Faux")</f>
        <v/>
      </c>
      <c r="W335" s="15"/>
      <c r="X335" s="4"/>
      <c r="AD335" s="12">
        <f>IF(SUM(MOD(K335-I335,1)-IF(K335&gt;I335,MAX(0,MIN(K335,base!E$14/24)-MAX(I335,7/24)),MAX(0,base!E$14/24-MAX(I335,7/24))+MAX(0,MIN(K335,base!E$14/24)-7/24)))&lt;0,0,SUM(MOD(K335-I335,1)-IF(K335&gt;I335,MAX(0,MIN(K335,base!E$14/24)-MAX(I335,7/24)),MAX(0,base!E$14/24-MAX(I335,7/24))+MAX(0,MIN(K335,base!E$14/24)-7/24))))</f>
        <v>0</v>
      </c>
      <c r="AE335" s="7"/>
      <c r="AF335" s="14">
        <f>M335*G335*1</f>
        <v>0</v>
      </c>
    </row>
    <row r="336" spans="1:32">
      <c r="A336" s="102" t="s">
        <v>9</v>
      </c>
      <c r="B336" s="110">
        <v>41607</v>
      </c>
      <c r="C336" s="111"/>
      <c r="D336" s="112">
        <v>1</v>
      </c>
      <c r="E336" s="111"/>
      <c r="F336" s="111"/>
      <c r="G336" s="111"/>
      <c r="H336" s="121"/>
      <c r="I336" s="113">
        <v>0.30208333333333331</v>
      </c>
      <c r="J336" s="114">
        <v>3.125E-2</v>
      </c>
      <c r="K336" s="115">
        <v>0.75</v>
      </c>
      <c r="L336" s="9">
        <f t="shared" si="57"/>
        <v>1</v>
      </c>
      <c r="M336" s="116">
        <f>K336-I336+IF(I336&gt;K336,1)-J336+(E336*base!E$4)+(D336*base!E$4)+(C336*base!E$4)+(F336*base!E$4)</f>
        <v>0.72222222222222221</v>
      </c>
      <c r="N336" s="117"/>
      <c r="O336" s="118">
        <f>IF(SUM(M336-base!E$5)&lt;0,0,SUM(M336-base!E$5))</f>
        <v>0.30555555555555552</v>
      </c>
      <c r="P336" s="119"/>
      <c r="Q336" s="109" t="str">
        <f>IF(P336&lt;=base!E$3,"","Faux")</f>
        <v/>
      </c>
      <c r="R336" s="120">
        <f>IF(SUM(P336-base!E$3)&lt;0,0,SUM(P336-base!E$3))</f>
        <v>0</v>
      </c>
      <c r="S336" s="10">
        <f>L336*SUM(M333:M336)</f>
        <v>1.8611111111111112</v>
      </c>
      <c r="T336" s="10">
        <f t="shared" si="59"/>
        <v>0.36111111111111116</v>
      </c>
      <c r="U336" s="15"/>
      <c r="V336" s="4" t="str">
        <f>IF(travail!U336&lt;=base!E$8,"","Faux")</f>
        <v/>
      </c>
      <c r="W336" s="15"/>
      <c r="X336" s="4"/>
      <c r="AD336" s="12">
        <f>IF(SUM(MOD(K336-I336,1)-IF(K336&gt;I336,MAX(0,MIN(K336,base!E$14/24)-MAX(I336,7/24)),MAX(0,base!E$14/24-MAX(I336,7/24))+MAX(0,MIN(K336,base!E$14/24)-7/24)))&lt;0,0,SUM(MOD(K336-I336,1)-IF(K336&gt;I336,MAX(0,MIN(K336,base!E$14/24)-MAX(I336,7/24)),MAX(0,base!E$14/24-MAX(I336,7/24))+MAX(0,MIN(K336,base!E$14/24)-7/24))))</f>
        <v>0</v>
      </c>
      <c r="AE336" s="7"/>
      <c r="AF336" s="14">
        <f>M336*G336*1</f>
        <v>0</v>
      </c>
    </row>
    <row r="337" spans="1:32">
      <c r="A337" s="102" t="s">
        <v>3</v>
      </c>
      <c r="B337" s="110">
        <v>41608</v>
      </c>
      <c r="C337" s="111"/>
      <c r="D337" s="112">
        <v>1</v>
      </c>
      <c r="E337" s="111"/>
      <c r="F337" s="111"/>
      <c r="G337" s="111"/>
      <c r="H337" s="121"/>
      <c r="I337" s="113">
        <v>0.30208333333333331</v>
      </c>
      <c r="J337" s="114">
        <v>3.125E-2</v>
      </c>
      <c r="K337" s="115">
        <v>0.75</v>
      </c>
      <c r="L337" s="9">
        <f t="shared" si="57"/>
        <v>1</v>
      </c>
      <c r="M337" s="116">
        <f>K337-I337+IF(I337&gt;K337,1)-J337+(E337*base!E$4)+(D337*base!E$4)+(C337*base!E$4)+(F337*base!E$4)</f>
        <v>0.72222222222222221</v>
      </c>
      <c r="N337" s="117"/>
      <c r="O337" s="118">
        <f>IF(SUM(M337-base!E$5)&lt;0,0,SUM(M337-base!E$5))</f>
        <v>0.30555555555555552</v>
      </c>
      <c r="P337" s="119"/>
      <c r="Q337" s="109" t="str">
        <f>IF(P337&lt;=base!E$3,"","Faux")</f>
        <v/>
      </c>
      <c r="R337" s="120">
        <f>IF(SUM(P337-base!E$3)&lt;0,0,SUM(P337-base!E$3))</f>
        <v>0</v>
      </c>
      <c r="S337" s="10">
        <f>L337*SUM(M333:M337)</f>
        <v>2.5833333333333335</v>
      </c>
      <c r="T337" s="10">
        <f>IF(S337&gt;("36:00"*1),S337-("36:00"*1),0)-T336</f>
        <v>0.72222222222222232</v>
      </c>
      <c r="U337" s="15"/>
      <c r="V337" s="4" t="str">
        <f>IF(travail!U337&lt;=base!E$8,"","Faux")</f>
        <v/>
      </c>
      <c r="W337" s="15"/>
      <c r="X337" s="4"/>
      <c r="AD337" s="12">
        <f>IF(SUM(MOD(K337-I337,1)-IF(K337&gt;I337,MAX(0,MIN(K337,base!E$14/24)-MAX(I337,7/24)),MAX(0,base!E$14/24-MAX(I337,7/24))+MAX(0,MIN(K337,base!E$14/24)-7/24)))&lt;0,0,SUM(MOD(K337-I337,1)-IF(K337&gt;I337,MAX(0,MIN(K337,base!E$14/24)-MAX(I337,7/24)),MAX(0,base!E$14/24-MAX(I337,7/24))+MAX(0,MIN(K337,base!E$14/24)-7/24))))</f>
        <v>0</v>
      </c>
      <c r="AE337" s="7"/>
      <c r="AF337" s="14">
        <f>M337*G337*1</f>
        <v>0</v>
      </c>
    </row>
    <row r="338" spans="1:32">
      <c r="A338" s="102" t="s">
        <v>4</v>
      </c>
      <c r="B338" s="110">
        <v>41609</v>
      </c>
      <c r="C338" s="111"/>
      <c r="D338" s="112"/>
      <c r="E338" s="111"/>
      <c r="F338" s="111"/>
      <c r="G338" s="111"/>
      <c r="H338" s="121"/>
      <c r="I338" s="113"/>
      <c r="J338" s="114"/>
      <c r="K338" s="115"/>
      <c r="L338" s="9">
        <f t="shared" si="57"/>
        <v>0</v>
      </c>
      <c r="M338" s="116">
        <f>K338-I338+IF(I338&gt;K338,1)-J338+(E338*base!E$4)+(D338*base!E$4)+(C338*base!E$4)+(F338*base!E$4)</f>
        <v>0</v>
      </c>
      <c r="N338" s="117" t="str">
        <f>IF(M338&lt;=base!E$5,"","Faux")</f>
        <v/>
      </c>
      <c r="O338" s="118">
        <f>IF(SUM(M338-base!E$5)&lt;0,0,SUM(M338-base!E$5))</f>
        <v>0</v>
      </c>
      <c r="P338" s="119">
        <f t="shared" si="56"/>
        <v>0</v>
      </c>
      <c r="Q338" s="109" t="str">
        <f>IF(P338&lt;=base!E$3,"","Faux")</f>
        <v/>
      </c>
      <c r="R338" s="120">
        <f>IF(SUM(P338-base!E$3)&lt;0,0,SUM(P338-base!E$3))</f>
        <v>0</v>
      </c>
      <c r="S338" s="10">
        <f>L338*SUM(M333:M338)</f>
        <v>0</v>
      </c>
      <c r="T338" s="10">
        <f>IF(SUM(IF(S338&gt;("36:00"*1),S338-("36:00"*1),0)-T336-T337)&lt;0,0,SUM(IF(S338&gt;("36:00"*1),S338-("36:00"*1),0)-T336-T337))</f>
        <v>0</v>
      </c>
      <c r="U338" s="15"/>
      <c r="V338" s="4" t="str">
        <f>IF(travail!U338&lt;=base!E$8,"","Faux")</f>
        <v/>
      </c>
      <c r="W338" s="15"/>
      <c r="X338" s="4"/>
      <c r="AD338" s="12">
        <f>IF(SUM(MOD(K338-I338,1)-IF(K338&gt;I338,MAX(0,MIN(K338,base!E$14/24)-MAX(I338,7/24)),MAX(0,base!E$14/24-MAX(I338,7/24))+MAX(0,MIN(K338,base!E$14/24)-7/24)))&lt;0,0,SUM(MOD(K338-I338,1)-IF(K338&gt;I338,MAX(0,MIN(K338,base!E$14/24)-MAX(I338,7/24)),MAX(0,base!E$14/24-MAX(I338,7/24))+MAX(0,MIN(K338,base!E$14/24)-7/24))))</f>
        <v>0</v>
      </c>
      <c r="AE338" s="7"/>
      <c r="AF338" s="14"/>
    </row>
    <row r="339" spans="1:32">
      <c r="A339" s="102" t="s">
        <v>5</v>
      </c>
      <c r="B339" s="110">
        <v>41610</v>
      </c>
      <c r="C339" s="111"/>
      <c r="D339" s="112"/>
      <c r="E339" s="111"/>
      <c r="F339" s="111"/>
      <c r="G339" s="111"/>
      <c r="H339" s="121"/>
      <c r="I339" s="113"/>
      <c r="J339" s="114"/>
      <c r="K339" s="115"/>
      <c r="L339" s="9">
        <f t="shared" si="57"/>
        <v>0</v>
      </c>
      <c r="M339" s="116">
        <f>K339-I339+IF(I339&gt;K339,1)-J339+(E339*base!E$4)+(D339*base!E$4)+(C339*base!E$4)+(F339*base!E$4)</f>
        <v>0</v>
      </c>
      <c r="N339" s="117" t="str">
        <f>IF(M339&lt;=base!E$5,"","Faux")</f>
        <v/>
      </c>
      <c r="O339" s="118">
        <f>IF(SUM(M339-base!E$5)&lt;0,0,SUM(M339-base!E$5))</f>
        <v>0</v>
      </c>
      <c r="P339" s="119">
        <f t="shared" si="56"/>
        <v>0</v>
      </c>
      <c r="Q339" s="109" t="str">
        <f>IF(P339&lt;=base!E$3,"","Faux")</f>
        <v/>
      </c>
      <c r="R339" s="120">
        <f>IF(SUM(P339-base!E$3)&lt;0,0,SUM(P339-base!E$3))</f>
        <v>0</v>
      </c>
      <c r="S339" s="10">
        <f>L339*SUM(M333:M339)</f>
        <v>0</v>
      </c>
      <c r="T339" s="10">
        <f>IF(SUM(IF(S339&gt;("36:00"*1),S339-("36:00"*1),0)-T337-T338)&lt;0,0,SUM(IF(S339&gt;("36:00"*1),S339-("36:00"*1),0)-T337-T338))</f>
        <v>0</v>
      </c>
      <c r="U339" s="15">
        <f>SUM(M333:M339)</f>
        <v>2.5833333333333335</v>
      </c>
      <c r="V339" s="4" t="str">
        <f>IF(travail!U339&lt;=base!E$8,"","Faux")</f>
        <v>Faux</v>
      </c>
      <c r="W339" s="11">
        <f>IF(SUM(U339-base!E$8)&lt;0,0,SUM(U339-base!E$8))</f>
        <v>0.58333333333333348</v>
      </c>
      <c r="X339" s="15">
        <f>IF(base!E$7&lt;U339,U339-base!E$7,0)</f>
        <v>1.0833333333333335</v>
      </c>
      <c r="AD339" s="12">
        <f>IF(SUM(MOD(K339-I339,1)-IF(K339&gt;I339,MAX(0,MIN(K339,base!E$14/24)-MAX(I339,7/24)),MAX(0,base!E$14/24-MAX(I339,7/24))+MAX(0,MIN(K339,base!E$14/24)-7/24)))&lt;0,0,SUM(MOD(K339-I339,1)-IF(K339&gt;I339,MAX(0,MIN(K339,base!E$14/24)-MAX(I339,7/24)),MAX(0,base!E$14/24-MAX(I339,7/24))+MAX(0,MIN(K339,base!E$14/24)-7/24))))</f>
        <v>0</v>
      </c>
      <c r="AE339" s="13">
        <f>M339</f>
        <v>0</v>
      </c>
      <c r="AF339" s="14"/>
    </row>
    <row r="340" spans="1:32">
      <c r="A340" s="102" t="s">
        <v>6</v>
      </c>
      <c r="B340" s="110">
        <v>41611</v>
      </c>
      <c r="C340" s="111"/>
      <c r="D340" s="112">
        <v>1</v>
      </c>
      <c r="E340" s="111"/>
      <c r="F340" s="111"/>
      <c r="G340" s="111"/>
      <c r="H340" s="121"/>
      <c r="I340" s="113">
        <v>0.30208333333333331</v>
      </c>
      <c r="J340" s="114">
        <v>3.125E-2</v>
      </c>
      <c r="K340" s="115">
        <v>0.75</v>
      </c>
      <c r="L340" s="9">
        <f t="shared" si="57"/>
        <v>1</v>
      </c>
      <c r="M340" s="116">
        <f>K340-I340+IF(I340&gt;K340,1)-J340+(E340*base!E$4)+(D340*base!E$4)+(C340*base!E$4)+(F340*base!E$4)</f>
        <v>0.72222222222222221</v>
      </c>
      <c r="N340" s="117"/>
      <c r="O340" s="118">
        <f>IF(SUM(M340-base!E$5)&lt;0,0,SUM(M340-base!E$5))</f>
        <v>0.30555555555555552</v>
      </c>
      <c r="P340" s="119"/>
      <c r="Q340" s="109" t="str">
        <f>IF(P340&lt;=base!E$3,"","Faux")</f>
        <v/>
      </c>
      <c r="R340" s="120">
        <f>IF(SUM(P340-base!E$3)&lt;0,0,SUM(P340-base!E$3))</f>
        <v>0</v>
      </c>
      <c r="S340" s="15"/>
      <c r="T340" s="15"/>
      <c r="U340" s="15"/>
      <c r="V340" s="4" t="str">
        <f>IF(travail!U340&lt;=base!E$8,"","Faux")</f>
        <v/>
      </c>
      <c r="W340" s="15"/>
      <c r="X340" s="4"/>
      <c r="AD340" s="12">
        <f>IF(SUM(MOD(K340-I340,1)-IF(K340&gt;I340,MAX(0,MIN(K340,base!E$14/24)-MAX(I340,7/24)),MAX(0,base!E$14/24-MAX(I340,7/24))+MAX(0,MIN(K340,base!E$14/24)-7/24)))&lt;0,0,SUM(MOD(K340-I340,1)-IF(K340&gt;I340,MAX(0,MIN(K340,base!E$14/24)-MAX(I340,7/24)),MAX(0,base!E$14/24-MAX(I340,7/24))+MAX(0,MIN(K340,base!E$14/24)-7/24))))</f>
        <v>0</v>
      </c>
      <c r="AE340" s="7"/>
      <c r="AF340" s="14">
        <f>M340*G340*1</f>
        <v>0</v>
      </c>
    </row>
    <row r="341" spans="1:32">
      <c r="A341" s="102" t="s">
        <v>7</v>
      </c>
      <c r="B341" s="110">
        <v>41612</v>
      </c>
      <c r="C341" s="111"/>
      <c r="D341" s="112">
        <v>1</v>
      </c>
      <c r="E341" s="111"/>
      <c r="F341" s="111"/>
      <c r="G341" s="111"/>
      <c r="H341" s="121"/>
      <c r="I341" s="113">
        <v>0.30208333333333331</v>
      </c>
      <c r="J341" s="114">
        <v>3.125E-2</v>
      </c>
      <c r="K341" s="115">
        <v>0.75</v>
      </c>
      <c r="L341" s="9">
        <f t="shared" si="57"/>
        <v>1</v>
      </c>
      <c r="M341" s="116">
        <f>K341-I341+IF(I341&gt;K341,1)-J341+(E341*base!E$4)+(D341*base!E$4)+(C341*base!E$4)+(F341*base!E$4)</f>
        <v>0.72222222222222221</v>
      </c>
      <c r="N341" s="117"/>
      <c r="O341" s="118">
        <f>IF(SUM(M341-base!E$5)&lt;0,0,SUM(M341-base!E$5))</f>
        <v>0.30555555555555552</v>
      </c>
      <c r="P341" s="119"/>
      <c r="Q341" s="109" t="str">
        <f>IF(P341&lt;=base!E$3,"","Faux")</f>
        <v/>
      </c>
      <c r="R341" s="120">
        <f>IF(SUM(P341-base!E$3)&lt;0,0,SUM(P341-base!E$3))</f>
        <v>0</v>
      </c>
      <c r="S341" s="10">
        <f>L341*SUM(M340:M341)</f>
        <v>1.4444444444444444</v>
      </c>
      <c r="T341" s="10">
        <f t="shared" ref="T341:T343" si="60">IF(S341&gt;("36:00"*1),S341-("36:00"*1),0)-T340</f>
        <v>0</v>
      </c>
      <c r="U341" s="15"/>
      <c r="V341" s="4" t="str">
        <f>IF(travail!U341&lt;=base!E$8,"","Faux")</f>
        <v/>
      </c>
      <c r="W341" s="15"/>
      <c r="X341" s="4"/>
      <c r="AD341" s="12">
        <f>IF(SUM(MOD(K341-I341,1)-IF(K341&gt;I341,MAX(0,MIN(K341,base!E$14/24)-MAX(I341,7/24)),MAX(0,base!E$14/24-MAX(I341,7/24))+MAX(0,MIN(K341,base!E$14/24)-7/24)))&lt;0,0,SUM(MOD(K341-I341,1)-IF(K341&gt;I341,MAX(0,MIN(K341,base!E$14/24)-MAX(I341,7/24)),MAX(0,base!E$14/24-MAX(I341,7/24))+MAX(0,MIN(K341,base!E$14/24)-7/24))))</f>
        <v>0</v>
      </c>
      <c r="AE341" s="7"/>
      <c r="AF341" s="14">
        <f>M341*G341*1</f>
        <v>0</v>
      </c>
    </row>
    <row r="342" spans="1:32">
      <c r="A342" s="102" t="s">
        <v>8</v>
      </c>
      <c r="B342" s="110">
        <v>41613</v>
      </c>
      <c r="C342" s="111"/>
      <c r="D342" s="112">
        <v>1</v>
      </c>
      <c r="E342" s="111"/>
      <c r="F342" s="111"/>
      <c r="G342" s="111"/>
      <c r="H342" s="121"/>
      <c r="I342" s="113"/>
      <c r="J342" s="114"/>
      <c r="K342" s="115"/>
      <c r="L342" s="9">
        <f t="shared" si="57"/>
        <v>1</v>
      </c>
      <c r="M342" s="116">
        <f>K342-I342+IF(I342&gt;K342,1)-J342+(E342*base!E$4)+(D342*base!E$4)+(C342*base!E$4)+(F342*base!E$4)</f>
        <v>0.30555555555555552</v>
      </c>
      <c r="N342" s="117" t="str">
        <f>IF(M342&lt;=base!E$5,"","Faux")</f>
        <v/>
      </c>
      <c r="O342" s="118">
        <f>IF(SUM(M342-base!E$5)&lt;0,0,SUM(M342-base!E$5))</f>
        <v>0</v>
      </c>
      <c r="P342" s="119">
        <f t="shared" si="56"/>
        <v>0</v>
      </c>
      <c r="Q342" s="109" t="str">
        <f>IF(P342&lt;=base!E$3,"","Faux")</f>
        <v/>
      </c>
      <c r="R342" s="120">
        <f>IF(SUM(P342-base!E$3)&lt;0,0,SUM(P342-base!E$3))</f>
        <v>0</v>
      </c>
      <c r="S342" s="10">
        <f>L342*SUM(M340:M342)</f>
        <v>1.75</v>
      </c>
      <c r="T342" s="10">
        <f t="shared" si="60"/>
        <v>0.25</v>
      </c>
      <c r="U342" s="15"/>
      <c r="V342" s="4" t="str">
        <f>IF(travail!U342&lt;=base!E$8,"","Faux")</f>
        <v/>
      </c>
      <c r="W342" s="15"/>
      <c r="X342" s="4"/>
      <c r="AD342" s="12">
        <f>IF(SUM(MOD(K342-I342,1)-IF(K342&gt;I342,MAX(0,MIN(K342,base!E$14/24)-MAX(I342,7/24)),MAX(0,base!E$14/24-MAX(I342,7/24))+MAX(0,MIN(K342,base!E$14/24)-7/24)))&lt;0,0,SUM(MOD(K342-I342,1)-IF(K342&gt;I342,MAX(0,MIN(K342,base!E$14/24)-MAX(I342,7/24)),MAX(0,base!E$14/24-MAX(I342,7/24))+MAX(0,MIN(K342,base!E$14/24)-7/24))))</f>
        <v>0</v>
      </c>
      <c r="AE342" s="7"/>
      <c r="AF342" s="14">
        <f>M342*G342*1</f>
        <v>0</v>
      </c>
    </row>
    <row r="343" spans="1:32">
      <c r="A343" s="102" t="s">
        <v>9</v>
      </c>
      <c r="B343" s="110">
        <v>41614</v>
      </c>
      <c r="C343" s="111"/>
      <c r="D343" s="112">
        <v>1</v>
      </c>
      <c r="E343" s="111"/>
      <c r="F343" s="111"/>
      <c r="G343" s="111"/>
      <c r="H343" s="121"/>
      <c r="I343" s="113">
        <v>0.30208333333333331</v>
      </c>
      <c r="J343" s="114">
        <v>3.125E-2</v>
      </c>
      <c r="K343" s="115">
        <v>0.75</v>
      </c>
      <c r="L343" s="9">
        <f t="shared" si="57"/>
        <v>1</v>
      </c>
      <c r="M343" s="116">
        <f>K343-I343+IF(I343&gt;K343,1)-J343+(E343*base!E$4)+(D343*base!E$4)+(C343*base!E$4)+(F343*base!E$4)</f>
        <v>0.72222222222222221</v>
      </c>
      <c r="N343" s="117"/>
      <c r="O343" s="118">
        <f>IF(SUM(M343-base!E$5)&lt;0,0,SUM(M343-base!E$5))</f>
        <v>0.30555555555555552</v>
      </c>
      <c r="P343" s="119"/>
      <c r="Q343" s="109" t="str">
        <f>IF(P343&lt;=base!E$3,"","Faux")</f>
        <v/>
      </c>
      <c r="R343" s="120">
        <f>IF(SUM(P343-base!E$3)&lt;0,0,SUM(P343-base!E$3))</f>
        <v>0</v>
      </c>
      <c r="S343" s="10">
        <f>L343*SUM(M340:M343)</f>
        <v>2.4722222222222223</v>
      </c>
      <c r="T343" s="10">
        <f t="shared" si="60"/>
        <v>0.72222222222222232</v>
      </c>
      <c r="U343" s="15"/>
      <c r="V343" s="4" t="str">
        <f>IF(travail!U343&lt;=base!E$8,"","Faux")</f>
        <v/>
      </c>
      <c r="W343" s="15"/>
      <c r="X343" s="4"/>
      <c r="AD343" s="12">
        <f>IF(SUM(MOD(K343-I343,1)-IF(K343&gt;I343,MAX(0,MIN(K343,base!E$14/24)-MAX(I343,7/24)),MAX(0,base!E$14/24-MAX(I343,7/24))+MAX(0,MIN(K343,base!E$14/24)-7/24)))&lt;0,0,SUM(MOD(K343-I343,1)-IF(K343&gt;I343,MAX(0,MIN(K343,base!E$14/24)-MAX(I343,7/24)),MAX(0,base!E$14/24-MAX(I343,7/24))+MAX(0,MIN(K343,base!E$14/24)-7/24))))</f>
        <v>0</v>
      </c>
      <c r="AE343" s="7"/>
      <c r="AF343" s="14">
        <f>M343*G343*1</f>
        <v>0</v>
      </c>
    </row>
    <row r="344" spans="1:32">
      <c r="A344" s="102" t="s">
        <v>3</v>
      </c>
      <c r="B344" s="110">
        <v>41615</v>
      </c>
      <c r="C344" s="111"/>
      <c r="D344" s="112">
        <v>1</v>
      </c>
      <c r="E344" s="111"/>
      <c r="F344" s="111"/>
      <c r="G344" s="111"/>
      <c r="H344" s="121"/>
      <c r="I344" s="113">
        <v>0.30208333333333331</v>
      </c>
      <c r="J344" s="114">
        <v>3.125E-2</v>
      </c>
      <c r="K344" s="115">
        <v>0.75</v>
      </c>
      <c r="L344" s="9">
        <f t="shared" si="57"/>
        <v>1</v>
      </c>
      <c r="M344" s="116">
        <f>K344-I344+IF(I344&gt;K344,1)-J344+(E344*base!E$4)+(D344*base!E$4)+(C344*base!E$4)+(F344*base!E$4)</f>
        <v>0.72222222222222221</v>
      </c>
      <c r="N344" s="117"/>
      <c r="O344" s="118">
        <f>IF(SUM(M344-base!E$5)&lt;0,0,SUM(M344-base!E$5))</f>
        <v>0.30555555555555552</v>
      </c>
      <c r="P344" s="119"/>
      <c r="Q344" s="109" t="str">
        <f>IF(P344&lt;=base!E$3,"","Faux")</f>
        <v/>
      </c>
      <c r="R344" s="120">
        <f>IF(SUM(P344-base!E$3)&lt;0,0,SUM(P344-base!E$3))</f>
        <v>0</v>
      </c>
      <c r="S344" s="10">
        <f>L344*SUM(M340:M344)</f>
        <v>3.1944444444444446</v>
      </c>
      <c r="T344" s="10">
        <f>IF(S344&gt;("36:00"*1),S344-("36:00"*1),0)-T343</f>
        <v>0.97222222222222232</v>
      </c>
      <c r="U344" s="15"/>
      <c r="V344" s="4" t="str">
        <f>IF(travail!U344&lt;=base!E$8,"","Faux")</f>
        <v/>
      </c>
      <c r="W344" s="15"/>
      <c r="X344" s="4"/>
      <c r="AD344" s="12">
        <f>IF(SUM(MOD(K344-I344,1)-IF(K344&gt;I344,MAX(0,MIN(K344,base!E$14/24)-MAX(I344,7/24)),MAX(0,base!E$14/24-MAX(I344,7/24))+MAX(0,MIN(K344,base!E$14/24)-7/24)))&lt;0,0,SUM(MOD(K344-I344,1)-IF(K344&gt;I344,MAX(0,MIN(K344,base!E$14/24)-MAX(I344,7/24)),MAX(0,base!E$14/24-MAX(I344,7/24))+MAX(0,MIN(K344,base!E$14/24)-7/24))))</f>
        <v>0</v>
      </c>
      <c r="AE344" s="7"/>
      <c r="AF344" s="14">
        <f>M344*G344*1</f>
        <v>0</v>
      </c>
    </row>
    <row r="345" spans="1:32">
      <c r="A345" s="102" t="s">
        <v>4</v>
      </c>
      <c r="B345" s="110">
        <v>41616</v>
      </c>
      <c r="C345" s="111"/>
      <c r="D345" s="112"/>
      <c r="E345" s="111"/>
      <c r="F345" s="111"/>
      <c r="G345" s="111"/>
      <c r="H345" s="121"/>
      <c r="I345" s="113"/>
      <c r="J345" s="114"/>
      <c r="K345" s="115"/>
      <c r="L345" s="9">
        <f t="shared" si="57"/>
        <v>0</v>
      </c>
      <c r="M345" s="116">
        <f>K345-I345+IF(I345&gt;K345,1)-J345+(E345*base!E$4)+(D345*base!E$4)+(C345*base!E$4)+(F345*base!E$4)</f>
        <v>0</v>
      </c>
      <c r="N345" s="117" t="str">
        <f>IF(M345&lt;=base!E$5,"","Faux")</f>
        <v/>
      </c>
      <c r="O345" s="118">
        <f>IF(SUM(M345-base!E$5)&lt;0,0,SUM(M345-base!E$5))</f>
        <v>0</v>
      </c>
      <c r="P345" s="119">
        <f t="shared" si="56"/>
        <v>0</v>
      </c>
      <c r="Q345" s="109" t="str">
        <f>IF(P345&lt;=base!E$3,"","Faux")</f>
        <v/>
      </c>
      <c r="R345" s="120">
        <f>IF(SUM(P345-base!E$3)&lt;0,0,SUM(P345-base!E$3))</f>
        <v>0</v>
      </c>
      <c r="S345" s="10">
        <f>L345*SUM(M340:M345)</f>
        <v>0</v>
      </c>
      <c r="T345" s="10">
        <f>IF(SUM(IF(S345&gt;("36:00"*1),S345-("36:00"*1),0)-T343-T344)&lt;0,0,SUM(IF(S345&gt;("36:00"*1),S345-("36:00"*1),0)-T343-T344))</f>
        <v>0</v>
      </c>
      <c r="U345" s="15"/>
      <c r="V345" s="4" t="str">
        <f>IF(travail!U345&lt;=base!E$8,"","Faux")</f>
        <v/>
      </c>
      <c r="W345" s="15"/>
      <c r="X345" s="4"/>
      <c r="AD345" s="12">
        <f>IF(SUM(MOD(K345-I345,1)-IF(K345&gt;I345,MAX(0,MIN(K345,base!E$14/24)-MAX(I345,7/24)),MAX(0,base!E$14/24-MAX(I345,7/24))+MAX(0,MIN(K345,base!E$14/24)-7/24)))&lt;0,0,SUM(MOD(K345-I345,1)-IF(K345&gt;I345,MAX(0,MIN(K345,base!E$14/24)-MAX(I345,7/24)),MAX(0,base!E$14/24-MAX(I345,7/24))+MAX(0,MIN(K345,base!E$14/24)-7/24))))</f>
        <v>0</v>
      </c>
      <c r="AE345" s="7"/>
      <c r="AF345" s="14"/>
    </row>
    <row r="346" spans="1:32">
      <c r="A346" s="102" t="s">
        <v>5</v>
      </c>
      <c r="B346" s="110">
        <v>41617</v>
      </c>
      <c r="C346" s="111"/>
      <c r="D346" s="112"/>
      <c r="E346" s="111"/>
      <c r="F346" s="111"/>
      <c r="G346" s="111"/>
      <c r="H346" s="121"/>
      <c r="I346" s="113"/>
      <c r="J346" s="114"/>
      <c r="K346" s="115"/>
      <c r="L346" s="9">
        <f t="shared" si="57"/>
        <v>0</v>
      </c>
      <c r="M346" s="116">
        <f>K346-I346+IF(I346&gt;K346,1)-J346+(E346*base!E$4)+(D346*base!E$4)+(C346*base!E$4)+(F346*base!E$4)</f>
        <v>0</v>
      </c>
      <c r="N346" s="117" t="str">
        <f>IF(M346&lt;=base!E$5,"","Faux")</f>
        <v/>
      </c>
      <c r="O346" s="118">
        <f>IF(SUM(M346-base!E$5)&lt;0,0,SUM(M346-base!E$5))</f>
        <v>0</v>
      </c>
      <c r="P346" s="119">
        <f t="shared" si="56"/>
        <v>0</v>
      </c>
      <c r="Q346" s="109" t="str">
        <f>IF(P346&lt;=base!E$3,"","Faux")</f>
        <v/>
      </c>
      <c r="R346" s="120">
        <f>IF(SUM(P346-base!E$3)&lt;0,0,SUM(P346-base!E$3))</f>
        <v>0</v>
      </c>
      <c r="S346" s="10">
        <f>L346*SUM(M340:M346)</f>
        <v>0</v>
      </c>
      <c r="T346" s="10">
        <f>IF(SUM(IF(S346&gt;("36:00"*1),S346-("36:00"*1),0)-T344-T345)&lt;0,0,SUM(IF(S346&gt;("36:00"*1),S346-("36:00"*1),0)-T344-T345))</f>
        <v>0</v>
      </c>
      <c r="U346" s="15">
        <f>SUM(M340:M346)</f>
        <v>3.1944444444444446</v>
      </c>
      <c r="V346" s="4" t="str">
        <f>IF(travail!U346&lt;=base!E$8,"","Faux")</f>
        <v>Faux</v>
      </c>
      <c r="W346" s="11">
        <f>IF(SUM(U346-base!E$8)&lt;0,0,SUM(U346-base!E$8))</f>
        <v>1.1944444444444446</v>
      </c>
      <c r="X346" s="15">
        <f>IF(base!E$7&lt;U346,U346-base!E$7,0)</f>
        <v>1.6944444444444446</v>
      </c>
      <c r="AD346" s="12">
        <f>IF(SUM(MOD(K346-I346,1)-IF(K346&gt;I346,MAX(0,MIN(K346,base!E$14/24)-MAX(I346,7/24)),MAX(0,base!E$14/24-MAX(I346,7/24))+MAX(0,MIN(K346,base!E$14/24)-7/24)))&lt;0,0,SUM(MOD(K346-I346,1)-IF(K346&gt;I346,MAX(0,MIN(K346,base!E$14/24)-MAX(I346,7/24)),MAX(0,base!E$14/24-MAX(I346,7/24))+MAX(0,MIN(K346,base!E$14/24)-7/24))))</f>
        <v>0</v>
      </c>
      <c r="AE346" s="13">
        <f>M346</f>
        <v>0</v>
      </c>
      <c r="AF346" s="14"/>
    </row>
    <row r="347" spans="1:32">
      <c r="A347" s="102" t="s">
        <v>6</v>
      </c>
      <c r="B347" s="110">
        <v>41618</v>
      </c>
      <c r="C347" s="111"/>
      <c r="D347" s="112">
        <v>1</v>
      </c>
      <c r="E347" s="111"/>
      <c r="F347" s="111"/>
      <c r="G347" s="111"/>
      <c r="H347" s="121"/>
      <c r="I347" s="113">
        <v>0.30208333333333331</v>
      </c>
      <c r="J347" s="114">
        <v>3.125E-2</v>
      </c>
      <c r="K347" s="115">
        <v>0.75</v>
      </c>
      <c r="L347" s="9">
        <f t="shared" si="57"/>
        <v>1</v>
      </c>
      <c r="M347" s="116">
        <f>K347-I347+IF(I347&gt;K347,1)-J347+(E347*base!E$4)+(D347*base!E$4)+(C347*base!E$4)+(F347*base!E$4)</f>
        <v>0.72222222222222221</v>
      </c>
      <c r="N347" s="117"/>
      <c r="O347" s="118">
        <f>IF(SUM(M347-base!E$5)&lt;0,0,SUM(M347-base!E$5))</f>
        <v>0.30555555555555552</v>
      </c>
      <c r="P347" s="119"/>
      <c r="Q347" s="109" t="str">
        <f>IF(P347&lt;=base!E$3,"","Faux")</f>
        <v/>
      </c>
      <c r="R347" s="120">
        <f>IF(SUM(P347-base!E$3)&lt;0,0,SUM(P347-base!E$3))</f>
        <v>0</v>
      </c>
      <c r="S347" s="15"/>
      <c r="T347" s="15"/>
      <c r="U347" s="15"/>
      <c r="V347" s="4" t="str">
        <f>IF(travail!U347&lt;=base!E$8,"","Faux")</f>
        <v/>
      </c>
      <c r="W347" s="15"/>
      <c r="X347" s="4"/>
      <c r="AD347" s="12">
        <f>IF(SUM(MOD(K347-I347,1)-IF(K347&gt;I347,MAX(0,MIN(K347,base!E$14/24)-MAX(I347,7/24)),MAX(0,base!E$14/24-MAX(I347,7/24))+MAX(0,MIN(K347,base!E$14/24)-7/24)))&lt;0,0,SUM(MOD(K347-I347,1)-IF(K347&gt;I347,MAX(0,MIN(K347,base!E$14/24)-MAX(I347,7/24)),MAX(0,base!E$14/24-MAX(I347,7/24))+MAX(0,MIN(K347,base!E$14/24)-7/24))))</f>
        <v>0</v>
      </c>
      <c r="AE347" s="7"/>
      <c r="AF347" s="14">
        <f>M347*G347*1</f>
        <v>0</v>
      </c>
    </row>
    <row r="348" spans="1:32">
      <c r="A348" s="102" t="s">
        <v>7</v>
      </c>
      <c r="B348" s="110">
        <v>41619</v>
      </c>
      <c r="C348" s="111"/>
      <c r="D348" s="112">
        <v>1</v>
      </c>
      <c r="E348" s="111"/>
      <c r="F348" s="111"/>
      <c r="G348" s="111"/>
      <c r="H348" s="121"/>
      <c r="I348" s="113">
        <v>0.30208333333333331</v>
      </c>
      <c r="J348" s="114">
        <v>3.125E-2</v>
      </c>
      <c r="K348" s="115">
        <v>0.75</v>
      </c>
      <c r="L348" s="9">
        <f t="shared" si="57"/>
        <v>1</v>
      </c>
      <c r="M348" s="116">
        <f>K348-I348+IF(I348&gt;K348,1)-J348+(E348*base!E$4)+(D348*base!E$4)+(C348*base!E$4)+(F348*base!E$4)</f>
        <v>0.72222222222222221</v>
      </c>
      <c r="N348" s="117"/>
      <c r="O348" s="118">
        <f>IF(SUM(M348-base!E$5)&lt;0,0,SUM(M348-base!E$5))</f>
        <v>0.30555555555555552</v>
      </c>
      <c r="P348" s="119"/>
      <c r="Q348" s="109" t="str">
        <f>IF(P348&lt;=base!E$3,"","Faux")</f>
        <v/>
      </c>
      <c r="R348" s="120">
        <f>IF(SUM(P348-base!E$3)&lt;0,0,SUM(P348-base!E$3))</f>
        <v>0</v>
      </c>
      <c r="S348" s="10">
        <f>L348*SUM(M347:M348)</f>
        <v>1.4444444444444444</v>
      </c>
      <c r="T348" s="10">
        <f t="shared" ref="T348:T350" si="61">IF(S348&gt;("36:00"*1),S348-("36:00"*1),0)-T347</f>
        <v>0</v>
      </c>
      <c r="U348" s="15"/>
      <c r="V348" s="4" t="str">
        <f>IF(travail!U348&lt;=base!E$8,"","Faux")</f>
        <v/>
      </c>
      <c r="W348" s="15"/>
      <c r="X348" s="4"/>
      <c r="AD348" s="12">
        <f>IF(SUM(MOD(K348-I348,1)-IF(K348&gt;I348,MAX(0,MIN(K348,base!E$14/24)-MAX(I348,7/24)),MAX(0,base!E$14/24-MAX(I348,7/24))+MAX(0,MIN(K348,base!E$14/24)-7/24)))&lt;0,0,SUM(MOD(K348-I348,1)-IF(K348&gt;I348,MAX(0,MIN(K348,base!E$14/24)-MAX(I348,7/24)),MAX(0,base!E$14/24-MAX(I348,7/24))+MAX(0,MIN(K348,base!E$14/24)-7/24))))</f>
        <v>0</v>
      </c>
      <c r="AE348" s="7"/>
      <c r="AF348" s="14">
        <f>M348*G348*1</f>
        <v>0</v>
      </c>
    </row>
    <row r="349" spans="1:32">
      <c r="A349" s="102" t="s">
        <v>8</v>
      </c>
      <c r="B349" s="110">
        <v>41620</v>
      </c>
      <c r="C349" s="111"/>
      <c r="D349" s="112">
        <v>1</v>
      </c>
      <c r="E349" s="111"/>
      <c r="F349" s="111"/>
      <c r="G349" s="111"/>
      <c r="H349" s="121"/>
      <c r="I349" s="113"/>
      <c r="J349" s="114"/>
      <c r="K349" s="115"/>
      <c r="L349" s="9">
        <f t="shared" si="57"/>
        <v>1</v>
      </c>
      <c r="M349" s="116">
        <f>K349-I349+IF(I349&gt;K349,1)-J349+(E349*base!E$4)+(D349*base!E$4)+(C349*base!E$4)+(F349*base!E$4)</f>
        <v>0.30555555555555552</v>
      </c>
      <c r="N349" s="117" t="str">
        <f>IF(M349&lt;=base!E$5,"","Faux")</f>
        <v/>
      </c>
      <c r="O349" s="118">
        <f>IF(SUM(M349-base!E$5)&lt;0,0,SUM(M349-base!E$5))</f>
        <v>0</v>
      </c>
      <c r="P349" s="119">
        <f t="shared" si="56"/>
        <v>0</v>
      </c>
      <c r="Q349" s="109" t="str">
        <f>IF(P349&lt;=base!E$3,"","Faux")</f>
        <v/>
      </c>
      <c r="R349" s="120">
        <f>IF(SUM(P349-base!E$3)&lt;0,0,SUM(P349-base!E$3))</f>
        <v>0</v>
      </c>
      <c r="S349" s="10">
        <f>L349*SUM(M347:M349)</f>
        <v>1.75</v>
      </c>
      <c r="T349" s="10">
        <f t="shared" si="61"/>
        <v>0.25</v>
      </c>
      <c r="U349" s="15"/>
      <c r="V349" s="4" t="str">
        <f>IF(travail!U349&lt;=base!E$8,"","Faux")</f>
        <v/>
      </c>
      <c r="W349" s="15"/>
      <c r="X349" s="4"/>
      <c r="AD349" s="12">
        <f>IF(SUM(MOD(K349-I349,1)-IF(K349&gt;I349,MAX(0,MIN(K349,base!E$14/24)-MAX(I349,7/24)),MAX(0,base!E$14/24-MAX(I349,7/24))+MAX(0,MIN(K349,base!E$14/24)-7/24)))&lt;0,0,SUM(MOD(K349-I349,1)-IF(K349&gt;I349,MAX(0,MIN(K349,base!E$14/24)-MAX(I349,7/24)),MAX(0,base!E$14/24-MAX(I349,7/24))+MAX(0,MIN(K349,base!E$14/24)-7/24))))</f>
        <v>0</v>
      </c>
      <c r="AE349" s="7"/>
      <c r="AF349" s="14">
        <f>M349*G349*1</f>
        <v>0</v>
      </c>
    </row>
    <row r="350" spans="1:32">
      <c r="A350" s="102" t="s">
        <v>9</v>
      </c>
      <c r="B350" s="110">
        <v>41621</v>
      </c>
      <c r="C350" s="111"/>
      <c r="D350" s="112"/>
      <c r="E350" s="111"/>
      <c r="F350" s="111"/>
      <c r="G350" s="111"/>
      <c r="H350" s="121"/>
      <c r="I350" s="113">
        <v>0.30208333333333331</v>
      </c>
      <c r="J350" s="114">
        <v>3.125E-2</v>
      </c>
      <c r="K350" s="115">
        <v>0.75</v>
      </c>
      <c r="L350" s="9">
        <f t="shared" si="57"/>
        <v>0</v>
      </c>
      <c r="M350" s="116">
        <f>K350-I350+IF(I350&gt;K350,1)-J350+(E350*base!E$4)+(D350*base!E$4)+(C350*base!E$4)+(F350*base!E$4)</f>
        <v>0.41666666666666669</v>
      </c>
      <c r="N350" s="117" t="str">
        <f>IF(M350&lt;=base!E$5,"","Faux")</f>
        <v/>
      </c>
      <c r="O350" s="118">
        <f>IF(SUM(M350-base!E$5)&lt;0,0,SUM(M350-base!E$5))</f>
        <v>0</v>
      </c>
      <c r="P350" s="119"/>
      <c r="Q350" s="109" t="str">
        <f>IF(P350&lt;=base!E$3,"","Faux")</f>
        <v/>
      </c>
      <c r="R350" s="120">
        <f>IF(SUM(P350-base!E$3)&lt;0,0,SUM(P350-base!E$3))</f>
        <v>0</v>
      </c>
      <c r="S350" s="10">
        <f>L350*SUM(M347:M350)</f>
        <v>0</v>
      </c>
      <c r="T350" s="10">
        <f t="shared" si="61"/>
        <v>-0.25</v>
      </c>
      <c r="U350" s="15"/>
      <c r="V350" s="4" t="str">
        <f>IF(travail!U350&lt;=base!E$8,"","Faux")</f>
        <v/>
      </c>
      <c r="W350" s="15"/>
      <c r="X350" s="4"/>
      <c r="AD350" s="12">
        <f>IF(SUM(MOD(K350-I350,1)-IF(K350&gt;I350,MAX(0,MIN(K350,base!E$14/24)-MAX(I350,7/24)),MAX(0,base!E$14/24-MAX(I350,7/24))+MAX(0,MIN(K350,base!E$14/24)-7/24)))&lt;0,0,SUM(MOD(K350-I350,1)-IF(K350&gt;I350,MAX(0,MIN(K350,base!E$14/24)-MAX(I350,7/24)),MAX(0,base!E$14/24-MAX(I350,7/24))+MAX(0,MIN(K350,base!E$14/24)-7/24))))</f>
        <v>0</v>
      </c>
      <c r="AE350" s="7"/>
      <c r="AF350" s="14">
        <f>M350*G350*1</f>
        <v>0</v>
      </c>
    </row>
    <row r="351" spans="1:32">
      <c r="A351" s="102" t="s">
        <v>3</v>
      </c>
      <c r="B351" s="110">
        <v>41622</v>
      </c>
      <c r="C351" s="111"/>
      <c r="D351" s="112"/>
      <c r="E351" s="111"/>
      <c r="F351" s="111"/>
      <c r="G351" s="111"/>
      <c r="H351" s="121">
        <v>1</v>
      </c>
      <c r="I351" s="113">
        <v>0.30208333333333331</v>
      </c>
      <c r="J351" s="114">
        <v>3.125E-2</v>
      </c>
      <c r="K351" s="115">
        <v>0.75</v>
      </c>
      <c r="L351" s="9">
        <f t="shared" si="57"/>
        <v>1</v>
      </c>
      <c r="M351" s="116">
        <f>K351-I351+IF(I351&gt;K351,1)-J351+(E351*base!E$4)+(D351*base!E$4)+(C351*base!E$4)+(F351*base!E$4)</f>
        <v>0.41666666666666669</v>
      </c>
      <c r="N351" s="117" t="str">
        <f>IF(M351&lt;=base!E$5,"","Faux")</f>
        <v/>
      </c>
      <c r="O351" s="118">
        <f>IF(SUM(M351-base!E$5)&lt;0,0,SUM(M351-base!E$5))</f>
        <v>0</v>
      </c>
      <c r="P351" s="119"/>
      <c r="Q351" s="109" t="str">
        <f>IF(P351&lt;=base!E$3,"","Faux")</f>
        <v/>
      </c>
      <c r="R351" s="120">
        <f>IF(SUM(P351-base!E$3)&lt;0,0,SUM(P351-base!E$3))</f>
        <v>0</v>
      </c>
      <c r="S351" s="10">
        <f>L351*SUM(M347:M351)</f>
        <v>2.583333333333333</v>
      </c>
      <c r="T351" s="10">
        <f>IF(S351&gt;("36:00"*1),S351-("36:00"*1),0)-T350</f>
        <v>1.333333333333333</v>
      </c>
      <c r="U351" s="15"/>
      <c r="V351" s="4" t="str">
        <f>IF(travail!U351&lt;=base!E$8,"","Faux")</f>
        <v/>
      </c>
      <c r="W351" s="15"/>
      <c r="X351" s="4"/>
      <c r="AD351" s="12">
        <f>IF(SUM(MOD(K351-I351,1)-IF(K351&gt;I351,MAX(0,MIN(K351,base!E$14/24)-MAX(I351,7/24)),MAX(0,base!E$14/24-MAX(I351,7/24))+MAX(0,MIN(K351,base!E$14/24)-7/24)))&lt;0,0,SUM(MOD(K351-I351,1)-IF(K351&gt;I351,MAX(0,MIN(K351,base!E$14/24)-MAX(I351,7/24)),MAX(0,base!E$14/24-MAX(I351,7/24))+MAX(0,MIN(K351,base!E$14/24)-7/24))))</f>
        <v>0</v>
      </c>
      <c r="AE351" s="7"/>
      <c r="AF351" s="14">
        <f>M351*G351*1</f>
        <v>0</v>
      </c>
    </row>
    <row r="352" spans="1:32">
      <c r="A352" s="102" t="s">
        <v>4</v>
      </c>
      <c r="B352" s="110">
        <v>41623</v>
      </c>
      <c r="C352" s="111"/>
      <c r="D352" s="112"/>
      <c r="E352" s="111"/>
      <c r="F352" s="111"/>
      <c r="G352" s="111"/>
      <c r="H352" s="121"/>
      <c r="I352" s="113"/>
      <c r="J352" s="114"/>
      <c r="K352" s="115"/>
      <c r="L352" s="9">
        <f t="shared" si="57"/>
        <v>0</v>
      </c>
      <c r="M352" s="116">
        <f>K352-I352+IF(I352&gt;K352,1)-J352+(E352*base!E$4)+(D352*base!E$4)+(C352*base!E$4)+(F352*base!E$4)</f>
        <v>0</v>
      </c>
      <c r="N352" s="117" t="str">
        <f>IF(M352&lt;=base!E$5,"","Faux")</f>
        <v/>
      </c>
      <c r="O352" s="118">
        <f>IF(SUM(M352-base!E$5)&lt;0,0,SUM(M352-base!E$5))</f>
        <v>0</v>
      </c>
      <c r="P352" s="119">
        <f t="shared" si="56"/>
        <v>0</v>
      </c>
      <c r="Q352" s="109" t="str">
        <f>IF(P352&lt;=base!E$3,"","Faux")</f>
        <v/>
      </c>
      <c r="R352" s="120">
        <f>IF(SUM(P352-base!E$3)&lt;0,0,SUM(P352-base!E$3))</f>
        <v>0</v>
      </c>
      <c r="S352" s="10">
        <f>L352*SUM(M347:M352)</f>
        <v>0</v>
      </c>
      <c r="T352" s="10">
        <f>IF(SUM(IF(S352&gt;("36:00"*1),S352-("36:00"*1),0)-T350-T351)&lt;0,0,SUM(IF(S352&gt;("36:00"*1),S352-("36:00"*1),0)-T350-T351))</f>
        <v>0</v>
      </c>
      <c r="U352" s="15"/>
      <c r="V352" s="4" t="str">
        <f>IF(travail!U352&lt;=base!E$8,"","Faux")</f>
        <v/>
      </c>
      <c r="W352" s="15"/>
      <c r="X352" s="4"/>
      <c r="AD352" s="12">
        <f>IF(SUM(MOD(K352-I352,1)-IF(K352&gt;I352,MAX(0,MIN(K352,base!E$14/24)-MAX(I352,7/24)),MAX(0,base!E$14/24-MAX(I352,7/24))+MAX(0,MIN(K352,base!E$14/24)-7/24)))&lt;0,0,SUM(MOD(K352-I352,1)-IF(K352&gt;I352,MAX(0,MIN(K352,base!E$14/24)-MAX(I352,7/24)),MAX(0,base!E$14/24-MAX(I352,7/24))+MAX(0,MIN(K352,base!E$14/24)-7/24))))</f>
        <v>0</v>
      </c>
      <c r="AE352" s="7"/>
      <c r="AF352" s="14"/>
    </row>
    <row r="353" spans="1:32">
      <c r="A353" s="102" t="s">
        <v>5</v>
      </c>
      <c r="B353" s="110">
        <v>41624</v>
      </c>
      <c r="C353" s="111"/>
      <c r="D353" s="112"/>
      <c r="E353" s="111"/>
      <c r="F353" s="111"/>
      <c r="G353" s="111"/>
      <c r="H353" s="121"/>
      <c r="I353" s="113"/>
      <c r="J353" s="114"/>
      <c r="K353" s="115"/>
      <c r="L353" s="9">
        <f t="shared" si="57"/>
        <v>0</v>
      </c>
      <c r="M353" s="116">
        <f>K353-I353+IF(I353&gt;K353,1)-J353+(E353*base!E$4)+(D353*base!E$4)+(C353*base!E$4)+(F353*base!E$4)</f>
        <v>0</v>
      </c>
      <c r="N353" s="117" t="str">
        <f>IF(M353&lt;=base!E$5,"","Faux")</f>
        <v/>
      </c>
      <c r="O353" s="118">
        <f>IF(SUM(M353-base!E$5)&lt;0,0,SUM(M353-base!E$5))</f>
        <v>0</v>
      </c>
      <c r="P353" s="119">
        <f t="shared" si="56"/>
        <v>0</v>
      </c>
      <c r="Q353" s="109" t="str">
        <f>IF(P353&lt;=base!E$3,"","Faux")</f>
        <v/>
      </c>
      <c r="R353" s="120">
        <f>IF(SUM(P353-base!E$3)&lt;0,0,SUM(P353-base!E$3))</f>
        <v>0</v>
      </c>
      <c r="S353" s="10">
        <f>L353*SUM(M347:M353)</f>
        <v>0</v>
      </c>
      <c r="T353" s="10">
        <f>IF(SUM(IF(S353&gt;("36:00"*1),S353-("36:00"*1),0)-T351-T352)&lt;0,0,SUM(IF(S353&gt;("36:00"*1),S353-("36:00"*1),0)-T351-T352))</f>
        <v>0</v>
      </c>
      <c r="U353" s="15">
        <f>SUM(M347:M353)</f>
        <v>2.583333333333333</v>
      </c>
      <c r="V353" s="4" t="str">
        <f>IF(travail!U353&lt;=base!E$8,"","Faux")</f>
        <v>Faux</v>
      </c>
      <c r="W353" s="11">
        <f>IF(SUM(U353-base!E$8)&lt;0,0,SUM(U353-base!E$8))</f>
        <v>0.58333333333333304</v>
      </c>
      <c r="X353" s="15">
        <f>IF(base!E$7&lt;U353,U353-base!E$7,0)</f>
        <v>1.083333333333333</v>
      </c>
      <c r="AD353" s="12">
        <f>IF(SUM(MOD(K353-I353,1)-IF(K353&gt;I353,MAX(0,MIN(K353,base!E$14/24)-MAX(I353,7/24)),MAX(0,base!E$14/24-MAX(I353,7/24))+MAX(0,MIN(K353,base!E$14/24)-7/24)))&lt;0,0,SUM(MOD(K353-I353,1)-IF(K353&gt;I353,MAX(0,MIN(K353,base!E$14/24)-MAX(I353,7/24)),MAX(0,base!E$14/24-MAX(I353,7/24))+MAX(0,MIN(K353,base!E$14/24)-7/24))))</f>
        <v>0</v>
      </c>
      <c r="AE353" s="13">
        <f>M353</f>
        <v>0</v>
      </c>
      <c r="AF353" s="14"/>
    </row>
    <row r="354" spans="1:32">
      <c r="A354" s="102" t="s">
        <v>6</v>
      </c>
      <c r="B354" s="110">
        <v>41625</v>
      </c>
      <c r="C354" s="111"/>
      <c r="D354" s="112">
        <v>1</v>
      </c>
      <c r="E354" s="111"/>
      <c r="F354" s="111"/>
      <c r="G354" s="111"/>
      <c r="H354" s="121"/>
      <c r="I354" s="113">
        <v>0.30208333333333331</v>
      </c>
      <c r="J354" s="114">
        <v>3.125E-2</v>
      </c>
      <c r="K354" s="115">
        <v>0.75</v>
      </c>
      <c r="L354" s="9">
        <f t="shared" si="57"/>
        <v>1</v>
      </c>
      <c r="M354" s="116">
        <f>K354-I354+IF(I354&gt;K354,1)-J354+(E354*base!E$4)+(D354*base!E$4)+(C354*base!E$4)+(F354*base!E$4)</f>
        <v>0.72222222222222221</v>
      </c>
      <c r="N354" s="117"/>
      <c r="O354" s="118">
        <f>IF(SUM(M354-base!E$5)&lt;0,0,SUM(M354-base!E$5))</f>
        <v>0.30555555555555552</v>
      </c>
      <c r="P354" s="119"/>
      <c r="Q354" s="109" t="str">
        <f>IF(P354&lt;=base!E$3,"","Faux")</f>
        <v/>
      </c>
      <c r="R354" s="120">
        <f>IF(SUM(P354-base!E$3)&lt;0,0,SUM(P354-base!E$3))</f>
        <v>0</v>
      </c>
      <c r="S354" s="15"/>
      <c r="T354" s="15"/>
      <c r="U354" s="15"/>
      <c r="V354" s="4" t="str">
        <f>IF(travail!U354&lt;=base!E$8,"","Faux")</f>
        <v/>
      </c>
      <c r="W354" s="15"/>
      <c r="X354" s="4"/>
      <c r="AD354" s="12">
        <f>IF(SUM(MOD(K354-I354,1)-IF(K354&gt;I354,MAX(0,MIN(K354,base!E$14/24)-MAX(I354,7/24)),MAX(0,base!E$14/24-MAX(I354,7/24))+MAX(0,MIN(K354,base!E$14/24)-7/24)))&lt;0,0,SUM(MOD(K354-I354,1)-IF(K354&gt;I354,MAX(0,MIN(K354,base!E$14/24)-MAX(I354,7/24)),MAX(0,base!E$14/24-MAX(I354,7/24))+MAX(0,MIN(K354,base!E$14/24)-7/24))))</f>
        <v>0</v>
      </c>
      <c r="AE354" s="7"/>
      <c r="AF354" s="14">
        <f>M354*G354*1</f>
        <v>0</v>
      </c>
    </row>
    <row r="355" spans="1:32">
      <c r="A355" s="102" t="s">
        <v>7</v>
      </c>
      <c r="B355" s="110">
        <v>41626</v>
      </c>
      <c r="C355" s="111"/>
      <c r="D355" s="112"/>
      <c r="E355" s="111"/>
      <c r="F355" s="111"/>
      <c r="G355" s="111"/>
      <c r="H355" s="121"/>
      <c r="I355" s="113">
        <v>0.30208333333333331</v>
      </c>
      <c r="J355" s="114">
        <v>3.125E-2</v>
      </c>
      <c r="K355" s="115">
        <v>0.75</v>
      </c>
      <c r="L355" s="9">
        <f t="shared" si="57"/>
        <v>0</v>
      </c>
      <c r="M355" s="116">
        <f>K355-I355+IF(I355&gt;K355,1)-J355+(E355*base!E$4)+(D355*base!E$4)+(C355*base!E$4)+(F355*base!E$4)</f>
        <v>0.41666666666666669</v>
      </c>
      <c r="N355" s="117" t="str">
        <f>IF(M355&lt;=base!E$5,"","Faux")</f>
        <v/>
      </c>
      <c r="O355" s="118">
        <f>IF(SUM(M355-base!E$5)&lt;0,0,SUM(M355-base!E$5))</f>
        <v>0</v>
      </c>
      <c r="P355" s="119"/>
      <c r="Q355" s="109" t="str">
        <f>IF(P355&lt;=base!E$3,"","Faux")</f>
        <v/>
      </c>
      <c r="R355" s="120">
        <f>IF(SUM(P355-base!E$3)&lt;0,0,SUM(P355-base!E$3))</f>
        <v>0</v>
      </c>
      <c r="S355" s="10">
        <f>L355*SUM(M354:M355)</f>
        <v>0</v>
      </c>
      <c r="T355" s="10">
        <f t="shared" ref="T355:T357" si="62">IF(S355&gt;("36:00"*1),S355-("36:00"*1),0)-T354</f>
        <v>0</v>
      </c>
      <c r="U355" s="15"/>
      <c r="V355" s="4" t="str">
        <f>IF(travail!U355&lt;=base!E$8,"","Faux")</f>
        <v/>
      </c>
      <c r="W355" s="15"/>
      <c r="X355" s="4"/>
      <c r="AD355" s="12">
        <f>IF(SUM(MOD(K355-I355,1)-IF(K355&gt;I355,MAX(0,MIN(K355,base!E$14/24)-MAX(I355,7/24)),MAX(0,base!E$14/24-MAX(I355,7/24))+MAX(0,MIN(K355,base!E$14/24)-7/24)))&lt;0,0,SUM(MOD(K355-I355,1)-IF(K355&gt;I355,MAX(0,MIN(K355,base!E$14/24)-MAX(I355,7/24)),MAX(0,base!E$14/24-MAX(I355,7/24))+MAX(0,MIN(K355,base!E$14/24)-7/24))))</f>
        <v>0</v>
      </c>
      <c r="AE355" s="7"/>
      <c r="AF355" s="14">
        <f>M355*G355*1</f>
        <v>0</v>
      </c>
    </row>
    <row r="356" spans="1:32">
      <c r="A356" s="102" t="s">
        <v>8</v>
      </c>
      <c r="B356" s="110">
        <v>41627</v>
      </c>
      <c r="C356" s="111"/>
      <c r="D356" s="112"/>
      <c r="E356" s="111"/>
      <c r="F356" s="111"/>
      <c r="G356" s="111"/>
      <c r="H356" s="121"/>
      <c r="I356" s="113"/>
      <c r="J356" s="114"/>
      <c r="K356" s="115"/>
      <c r="L356" s="9">
        <f t="shared" si="57"/>
        <v>0</v>
      </c>
      <c r="M356" s="116">
        <f>K356-I356+IF(I356&gt;K356,1)-J356+(E356*base!E$4)+(D356*base!E$4)+(C356*base!E$4)+(F356*base!E$4)</f>
        <v>0</v>
      </c>
      <c r="N356" s="117" t="str">
        <f>IF(M356&lt;=base!E$5,"","Faux")</f>
        <v/>
      </c>
      <c r="O356" s="118">
        <f>IF(SUM(M356-base!E$5)&lt;0,0,SUM(M356-base!E$5))</f>
        <v>0</v>
      </c>
      <c r="P356" s="119">
        <f t="shared" si="56"/>
        <v>0</v>
      </c>
      <c r="Q356" s="109" t="str">
        <f>IF(P356&lt;=base!E$3,"","Faux")</f>
        <v/>
      </c>
      <c r="R356" s="120">
        <f>IF(SUM(P356-base!E$3)&lt;0,0,SUM(P356-base!E$3))</f>
        <v>0</v>
      </c>
      <c r="S356" s="10">
        <f>L356*SUM(M354:M356)</f>
        <v>0</v>
      </c>
      <c r="T356" s="10">
        <f t="shared" si="62"/>
        <v>0</v>
      </c>
      <c r="U356" s="15"/>
      <c r="V356" s="4" t="str">
        <f>IF(travail!U356&lt;=base!E$8,"","Faux")</f>
        <v/>
      </c>
      <c r="W356" s="15"/>
      <c r="X356" s="4"/>
      <c r="AD356" s="12">
        <f>IF(SUM(MOD(K356-I356,1)-IF(K356&gt;I356,MAX(0,MIN(K356,base!E$14/24)-MAX(I356,7/24)),MAX(0,base!E$14/24-MAX(I356,7/24))+MAX(0,MIN(K356,base!E$14/24)-7/24)))&lt;0,0,SUM(MOD(K356-I356,1)-IF(K356&gt;I356,MAX(0,MIN(K356,base!E$14/24)-MAX(I356,7/24)),MAX(0,base!E$14/24-MAX(I356,7/24))+MAX(0,MIN(K356,base!E$14/24)-7/24))))</f>
        <v>0</v>
      </c>
      <c r="AE356" s="7"/>
      <c r="AF356" s="14">
        <f>M356*G356*1</f>
        <v>0</v>
      </c>
    </row>
    <row r="357" spans="1:32">
      <c r="A357" s="102" t="s">
        <v>9</v>
      </c>
      <c r="B357" s="110">
        <v>41628</v>
      </c>
      <c r="C357" s="111"/>
      <c r="D357" s="112"/>
      <c r="E357" s="111"/>
      <c r="F357" s="111"/>
      <c r="G357" s="111"/>
      <c r="H357" s="121"/>
      <c r="I357" s="113">
        <v>0.30208333333333331</v>
      </c>
      <c r="J357" s="114">
        <v>3.125E-2</v>
      </c>
      <c r="K357" s="115">
        <v>0.75</v>
      </c>
      <c r="L357" s="9">
        <f t="shared" si="57"/>
        <v>0</v>
      </c>
      <c r="M357" s="116">
        <f>K357-I357+IF(I357&gt;K357,1)-J357+(E357*base!E$4)+(D357*base!E$4)+(C357*base!E$4)+(F357*base!E$4)</f>
        <v>0.41666666666666669</v>
      </c>
      <c r="N357" s="117" t="str">
        <f>IF(M357&lt;=base!E$5,"","Faux")</f>
        <v/>
      </c>
      <c r="O357" s="118">
        <f>IF(SUM(M357-base!E$5)&lt;0,0,SUM(M357-base!E$5))</f>
        <v>0</v>
      </c>
      <c r="P357" s="119"/>
      <c r="Q357" s="109" t="str">
        <f>IF(P357&lt;=base!E$3,"","Faux")</f>
        <v/>
      </c>
      <c r="R357" s="120">
        <f>IF(SUM(P357-base!E$3)&lt;0,0,SUM(P357-base!E$3))</f>
        <v>0</v>
      </c>
      <c r="S357" s="10">
        <f>L357*SUM(M354:M357)</f>
        <v>0</v>
      </c>
      <c r="T357" s="10">
        <f t="shared" si="62"/>
        <v>0</v>
      </c>
      <c r="U357" s="15"/>
      <c r="V357" s="4" t="str">
        <f>IF(travail!U357&lt;=base!E$8,"","Faux")</f>
        <v/>
      </c>
      <c r="W357" s="15"/>
      <c r="X357" s="4"/>
      <c r="AD357" s="12">
        <f>IF(SUM(MOD(K357-I357,1)-IF(K357&gt;I357,MAX(0,MIN(K357,base!E$14/24)-MAX(I357,7/24)),MAX(0,base!E$14/24-MAX(I357,7/24))+MAX(0,MIN(K357,base!E$14/24)-7/24)))&lt;0,0,SUM(MOD(K357-I357,1)-IF(K357&gt;I357,MAX(0,MIN(K357,base!E$14/24)-MAX(I357,7/24)),MAX(0,base!E$14/24-MAX(I357,7/24))+MAX(0,MIN(K357,base!E$14/24)-7/24))))</f>
        <v>0</v>
      </c>
      <c r="AE357" s="7"/>
      <c r="AF357" s="14">
        <f>M357*G357*1</f>
        <v>0</v>
      </c>
    </row>
    <row r="358" spans="1:32">
      <c r="A358" s="102" t="s">
        <v>3</v>
      </c>
      <c r="B358" s="110">
        <v>41629</v>
      </c>
      <c r="C358" s="111"/>
      <c r="D358" s="112"/>
      <c r="E358" s="111"/>
      <c r="F358" s="111"/>
      <c r="G358" s="111"/>
      <c r="H358" s="121"/>
      <c r="I358" s="113">
        <v>0.30208333333333331</v>
      </c>
      <c r="J358" s="114">
        <v>3.125E-2</v>
      </c>
      <c r="K358" s="115">
        <v>0.75</v>
      </c>
      <c r="L358" s="9">
        <f t="shared" si="57"/>
        <v>0</v>
      </c>
      <c r="M358" s="116">
        <f>K358-I358+IF(I358&gt;K358,1)-J358+(E358*base!E$4)+(D358*base!E$4)+(C358*base!E$4)+(F358*base!E$4)</f>
        <v>0.41666666666666669</v>
      </c>
      <c r="N358" s="117" t="str">
        <f>IF(M358&lt;=base!E$5,"","Faux")</f>
        <v/>
      </c>
      <c r="O358" s="118">
        <f>IF(SUM(M358-base!E$5)&lt;0,0,SUM(M358-base!E$5))</f>
        <v>0</v>
      </c>
      <c r="P358" s="119"/>
      <c r="Q358" s="109" t="str">
        <f>IF(P358&lt;=base!E$3,"","Faux")</f>
        <v/>
      </c>
      <c r="R358" s="120">
        <f>IF(SUM(P358-base!E$3)&lt;0,0,SUM(P358-base!E$3))</f>
        <v>0</v>
      </c>
      <c r="S358" s="10">
        <f>L358*SUM(M354:M358)</f>
        <v>0</v>
      </c>
      <c r="T358" s="10">
        <f>IF(S358&gt;("36:00"*1),S358-("36:00"*1),0)-T357</f>
        <v>0</v>
      </c>
      <c r="U358" s="15"/>
      <c r="V358" s="4" t="str">
        <f>IF(travail!U358&lt;=base!E$8,"","Faux")</f>
        <v/>
      </c>
      <c r="W358" s="15"/>
      <c r="X358" s="4"/>
      <c r="AD358" s="12">
        <f>IF(SUM(MOD(K358-I358,1)-IF(K358&gt;I358,MAX(0,MIN(K358,base!E$14/24)-MAX(I358,7/24)),MAX(0,base!E$14/24-MAX(I358,7/24))+MAX(0,MIN(K358,base!E$14/24)-7/24)))&lt;0,0,SUM(MOD(K358-I358,1)-IF(K358&gt;I358,MAX(0,MIN(K358,base!E$14/24)-MAX(I358,7/24)),MAX(0,base!E$14/24-MAX(I358,7/24))+MAX(0,MIN(K358,base!E$14/24)-7/24))))</f>
        <v>0</v>
      </c>
      <c r="AE358" s="7"/>
      <c r="AF358" s="14">
        <f>M358*G358*1</f>
        <v>0</v>
      </c>
    </row>
    <row r="359" spans="1:32">
      <c r="A359" s="102" t="s">
        <v>4</v>
      </c>
      <c r="B359" s="110">
        <v>41630</v>
      </c>
      <c r="C359" s="111"/>
      <c r="D359" s="112"/>
      <c r="E359" s="111"/>
      <c r="F359" s="111"/>
      <c r="G359" s="111"/>
      <c r="H359" s="111"/>
      <c r="I359" s="113"/>
      <c r="J359" s="114"/>
      <c r="K359" s="115"/>
      <c r="L359" s="9">
        <f t="shared" si="57"/>
        <v>0</v>
      </c>
      <c r="M359" s="116">
        <f>K359-I359+IF(I359&gt;K359,1)-J359+(E359*base!E$4)+(D359*base!E$4)+(C359*base!E$4)+(F359*base!E$4)</f>
        <v>0</v>
      </c>
      <c r="N359" s="117" t="str">
        <f>IF(M359&lt;=base!E$5,"","Faux")</f>
        <v/>
      </c>
      <c r="O359" s="118">
        <f>IF(SUM(M359-base!E$5)&lt;0,0,SUM(M359-base!E$5))</f>
        <v>0</v>
      </c>
      <c r="P359" s="119">
        <f t="shared" si="56"/>
        <v>0</v>
      </c>
      <c r="Q359" s="109" t="str">
        <f>IF(P359&lt;=base!E$3,"","Faux")</f>
        <v/>
      </c>
      <c r="R359" s="120">
        <f>IF(SUM(P359-base!E$3)&lt;0,0,SUM(P359-base!E$3))</f>
        <v>0</v>
      </c>
      <c r="S359" s="10">
        <f>L359*SUM(M354:M359)</f>
        <v>0</v>
      </c>
      <c r="T359" s="10">
        <f>IF(SUM(IF(S359&gt;("36:00"*1),S359-("36:00"*1),0)-T357-T358)&lt;0,0,SUM(IF(S359&gt;("36:00"*1),S359-("36:00"*1),0)-T357-T358))</f>
        <v>0</v>
      </c>
      <c r="U359" s="15"/>
      <c r="V359" s="4" t="str">
        <f>IF(travail!U359&lt;=base!E$8,"","Faux")</f>
        <v/>
      </c>
      <c r="W359" s="15"/>
      <c r="X359" s="4"/>
      <c r="AD359" s="12">
        <f>IF(SUM(MOD(K359-I359,1)-IF(K359&gt;I359,MAX(0,MIN(K359,base!E$14/24)-MAX(I359,7/24)),MAX(0,base!E$14/24-MAX(I359,7/24))+MAX(0,MIN(K359,base!E$14/24)-7/24)))&lt;0,0,SUM(MOD(K359-I359,1)-IF(K359&gt;I359,MAX(0,MIN(K359,base!E$14/24)-MAX(I359,7/24)),MAX(0,base!E$14/24-MAX(I359,7/24))+MAX(0,MIN(K359,base!E$14/24)-7/24))))</f>
        <v>0</v>
      </c>
      <c r="AE359" s="7"/>
      <c r="AF359" s="14"/>
    </row>
    <row r="360" spans="1:32">
      <c r="A360" s="102" t="s">
        <v>5</v>
      </c>
      <c r="B360" s="110">
        <v>41631</v>
      </c>
      <c r="C360" s="111"/>
      <c r="D360" s="112"/>
      <c r="E360" s="111"/>
      <c r="F360" s="111"/>
      <c r="G360" s="111"/>
      <c r="H360" s="111"/>
      <c r="I360" s="113"/>
      <c r="J360" s="114"/>
      <c r="K360" s="115"/>
      <c r="L360" s="9">
        <f t="shared" si="57"/>
        <v>0</v>
      </c>
      <c r="M360" s="116">
        <f>K360-I360+IF(I360&gt;K360,1)-J360+(E360*base!E$4)+(D360*base!E$4)+(C360*base!E$4)+(F360*base!E$4)</f>
        <v>0</v>
      </c>
      <c r="N360" s="117" t="str">
        <f>IF(M360&lt;=base!E$5,"","Faux")</f>
        <v/>
      </c>
      <c r="O360" s="118">
        <f>IF(SUM(M360-base!E$5)&lt;0,0,SUM(M360-base!E$5))</f>
        <v>0</v>
      </c>
      <c r="P360" s="119">
        <f t="shared" si="56"/>
        <v>0</v>
      </c>
      <c r="Q360" s="109" t="str">
        <f>IF(P360&lt;=base!E$3,"","Faux")</f>
        <v/>
      </c>
      <c r="R360" s="120">
        <f>IF(SUM(P360-base!E$3)&lt;0,0,SUM(P360-base!E$3))</f>
        <v>0</v>
      </c>
      <c r="S360" s="10">
        <f>L360*SUM(M354:M360)</f>
        <v>0</v>
      </c>
      <c r="T360" s="10">
        <f>IF(SUM(IF(S360&gt;("36:00"*1),S360-("36:00"*1),0)-T358-T359)&lt;0,0,SUM(IF(S360&gt;("36:00"*1),S360-("36:00"*1),0)-T358-T359))</f>
        <v>0</v>
      </c>
      <c r="U360" s="15">
        <f>SUM(M354:M360)</f>
        <v>1.9722222222222223</v>
      </c>
      <c r="V360" s="4" t="str">
        <f>IF(travail!U360&lt;=base!E$8,"","Faux")</f>
        <v/>
      </c>
      <c r="W360" s="11">
        <f>IF(SUM(U360-base!E$8)&lt;0,0,SUM(U360-base!E$8))</f>
        <v>0</v>
      </c>
      <c r="X360" s="15">
        <f>IF(base!E$7&lt;U360,U360-base!E$7,0)</f>
        <v>0.47222222222222232</v>
      </c>
      <c r="AD360" s="12">
        <f>IF(SUM(MOD(K360-I360,1)-IF(K360&gt;I360,MAX(0,MIN(K360,base!E$14/24)-MAX(I360,7/24)),MAX(0,base!E$14/24-MAX(I360,7/24))+MAX(0,MIN(K360,base!E$14/24)-7/24)))&lt;0,0,SUM(MOD(K360-I360,1)-IF(K360&gt;I360,MAX(0,MIN(K360,base!E$14/24)-MAX(I360,7/24)),MAX(0,base!E$14/24-MAX(I360,7/24))+MAX(0,MIN(K360,base!E$14/24)-7/24))))</f>
        <v>0</v>
      </c>
      <c r="AE360" s="13">
        <f>M360</f>
        <v>0</v>
      </c>
      <c r="AF360" s="14"/>
    </row>
    <row r="361" spans="1:32">
      <c r="A361" s="102" t="s">
        <v>6</v>
      </c>
      <c r="B361" s="110">
        <v>41632</v>
      </c>
      <c r="C361" s="111"/>
      <c r="D361" s="112"/>
      <c r="E361" s="111"/>
      <c r="F361" s="111">
        <v>1</v>
      </c>
      <c r="G361" s="111"/>
      <c r="H361" s="111"/>
      <c r="I361" s="113">
        <v>0.30208333333333331</v>
      </c>
      <c r="J361" s="114">
        <v>3.125E-2</v>
      </c>
      <c r="K361" s="115">
        <v>0.75</v>
      </c>
      <c r="L361" s="9">
        <f t="shared" si="57"/>
        <v>1</v>
      </c>
      <c r="M361" s="116">
        <f>K361-I361+IF(I361&gt;K361,1)-J361+(E361*base!E$4)+(D361*base!E$4)+(C361*base!E$4)+(F361*base!E$4)</f>
        <v>0.72222222222222221</v>
      </c>
      <c r="N361" s="117"/>
      <c r="O361" s="118">
        <f>IF(SUM(M361-base!E$5)&lt;0,0,SUM(M361-base!E$5))</f>
        <v>0.30555555555555552</v>
      </c>
      <c r="P361" s="119"/>
      <c r="Q361" s="109" t="str">
        <f>IF(P361&lt;=base!E$3,"","Faux")</f>
        <v/>
      </c>
      <c r="R361" s="120">
        <f>IF(SUM(P361-base!E$3)&lt;0,0,SUM(P361-base!E$3))</f>
        <v>0</v>
      </c>
      <c r="S361" s="15"/>
      <c r="T361" s="15"/>
      <c r="U361" s="15"/>
      <c r="V361" s="4" t="str">
        <f>IF(travail!U361&lt;=base!E$8,"","Faux")</f>
        <v/>
      </c>
      <c r="W361" s="15"/>
      <c r="X361" s="4"/>
      <c r="AD361" s="12">
        <f>IF(SUM(MOD(K361-I361,1)-IF(K361&gt;I361,MAX(0,MIN(K361,base!E$14/24)-MAX(I361,7/24)),MAX(0,base!E$14/24-MAX(I361,7/24))+MAX(0,MIN(K361,base!E$14/24)-7/24)))&lt;0,0,SUM(MOD(K361-I361,1)-IF(K361&gt;I361,MAX(0,MIN(K361,base!E$14/24)-MAX(I361,7/24)),MAX(0,base!E$14/24-MAX(I361,7/24))+MAX(0,MIN(K361,base!E$14/24)-7/24))))</f>
        <v>0</v>
      </c>
      <c r="AE361" s="7"/>
      <c r="AF361" s="14">
        <f t="shared" ref="AF361:AF367" si="63">M361*G361*1</f>
        <v>0</v>
      </c>
    </row>
    <row r="362" spans="1:32">
      <c r="A362" s="102" t="s">
        <v>7</v>
      </c>
      <c r="B362" s="110">
        <v>41633</v>
      </c>
      <c r="C362" s="111"/>
      <c r="D362" s="112">
        <v>1</v>
      </c>
      <c r="E362" s="111"/>
      <c r="F362" s="111"/>
      <c r="G362" s="111"/>
      <c r="H362" s="111"/>
      <c r="I362" s="113">
        <v>0.30208333333333331</v>
      </c>
      <c r="J362" s="114">
        <v>3.125E-2</v>
      </c>
      <c r="K362" s="115">
        <v>0.75</v>
      </c>
      <c r="L362" s="9">
        <f t="shared" si="57"/>
        <v>1</v>
      </c>
      <c r="M362" s="116">
        <f>K362-I362+IF(I362&gt;K362,1)-J362+(E362*base!E$4)+(D362*base!E$4)+(C362*base!E$4)+(F362*base!E$4)</f>
        <v>0.72222222222222221</v>
      </c>
      <c r="N362" s="117"/>
      <c r="O362" s="118">
        <f>IF(SUM(M362-base!E$5)&lt;0,0,SUM(M362-base!E$5))</f>
        <v>0.30555555555555552</v>
      </c>
      <c r="P362" s="119"/>
      <c r="Q362" s="109" t="str">
        <f>IF(P362&lt;=base!E$3,"","Faux")</f>
        <v/>
      </c>
      <c r="R362" s="120">
        <f>IF(SUM(P362-base!E$3)&lt;0,0,SUM(P362-base!E$3))</f>
        <v>0</v>
      </c>
      <c r="S362" s="10">
        <f>L362*SUM(M361:M362)</f>
        <v>1.4444444444444444</v>
      </c>
      <c r="T362" s="10">
        <f t="shared" ref="T362:T364" si="64">IF(S362&gt;("36:00"*1),S362-("36:00"*1),0)-T361</f>
        <v>0</v>
      </c>
      <c r="U362" s="15"/>
      <c r="V362" s="4" t="str">
        <f>IF(travail!U362&lt;=base!E$8,"","Faux")</f>
        <v/>
      </c>
      <c r="W362" s="15"/>
      <c r="X362" s="4"/>
      <c r="AD362" s="12">
        <f>IF(SUM(MOD(K362-I362,1)-IF(K362&gt;I362,MAX(0,MIN(K362,base!E$14/24)-MAX(I362,7/24)),MAX(0,base!E$14/24-MAX(I362,7/24))+MAX(0,MIN(K362,base!E$14/24)-7/24)))&lt;0,0,SUM(MOD(K362-I362,1)-IF(K362&gt;I362,MAX(0,MIN(K362,base!E$14/24)-MAX(I362,7/24)),MAX(0,base!E$14/24-MAX(I362,7/24))+MAX(0,MIN(K362,base!E$14/24)-7/24))))</f>
        <v>0</v>
      </c>
      <c r="AE362" s="7"/>
      <c r="AF362" s="14">
        <f t="shared" si="63"/>
        <v>0</v>
      </c>
    </row>
    <row r="363" spans="1:32">
      <c r="A363" s="102" t="s">
        <v>8</v>
      </c>
      <c r="B363" s="110">
        <v>41634</v>
      </c>
      <c r="C363" s="111">
        <v>1</v>
      </c>
      <c r="D363" s="112"/>
      <c r="E363" s="111"/>
      <c r="F363" s="111"/>
      <c r="G363" s="111"/>
      <c r="H363" s="111"/>
      <c r="I363" s="113"/>
      <c r="J363" s="114"/>
      <c r="K363" s="115"/>
      <c r="L363" s="9">
        <f t="shared" si="57"/>
        <v>1</v>
      </c>
      <c r="M363" s="116">
        <f>K363-I363+IF(I363&gt;K363,1)-J363+(E363*base!E$4)+(D363*base!E$4)+(C363*base!E$4)+(F363*base!E$4)</f>
        <v>0.30555555555555552</v>
      </c>
      <c r="N363" s="117" t="str">
        <f>IF(M363&lt;=base!E$5,"","Faux")</f>
        <v/>
      </c>
      <c r="O363" s="118">
        <f>IF(SUM(M363-base!E$5)&lt;0,0,SUM(M363-base!E$5))</f>
        <v>0</v>
      </c>
      <c r="P363" s="119">
        <f t="shared" si="56"/>
        <v>0</v>
      </c>
      <c r="Q363" s="109" t="str">
        <f>IF(P363&lt;=base!E$3,"","Faux")</f>
        <v/>
      </c>
      <c r="R363" s="120">
        <f>IF(SUM(P363-base!E$3)&lt;0,0,SUM(P363-base!E$3))</f>
        <v>0</v>
      </c>
      <c r="S363" s="10">
        <f>L363*SUM(M361:M363)</f>
        <v>1.75</v>
      </c>
      <c r="T363" s="10">
        <f t="shared" si="64"/>
        <v>0.25</v>
      </c>
      <c r="U363" s="15"/>
      <c r="V363" s="4" t="str">
        <f>IF(travail!U363&lt;=base!E$8,"","Faux")</f>
        <v/>
      </c>
      <c r="W363" s="15"/>
      <c r="X363" s="4"/>
      <c r="AD363" s="12">
        <f>IF(SUM(MOD(K363-I363,1)-IF(K363&gt;I363,MAX(0,MIN(K363,base!E$14/24)-MAX(I363,7/24)),MAX(0,base!E$14/24-MAX(I363,7/24))+MAX(0,MIN(K363,base!E$14/24)-7/24)))&lt;0,0,SUM(MOD(K363-I363,1)-IF(K363&gt;I363,MAX(0,MIN(K363,base!E$14/24)-MAX(I363,7/24)),MAX(0,base!E$14/24-MAX(I363,7/24))+MAX(0,MIN(K363,base!E$14/24)-7/24))))</f>
        <v>0</v>
      </c>
      <c r="AE363" s="7"/>
      <c r="AF363" s="14">
        <f t="shared" si="63"/>
        <v>0</v>
      </c>
    </row>
    <row r="364" spans="1:32">
      <c r="A364" s="102" t="s">
        <v>9</v>
      </c>
      <c r="B364" s="110">
        <v>41635</v>
      </c>
      <c r="C364" s="111">
        <v>1</v>
      </c>
      <c r="D364" s="112"/>
      <c r="E364" s="111"/>
      <c r="F364" s="111"/>
      <c r="G364" s="111"/>
      <c r="H364" s="111"/>
      <c r="I364" s="113">
        <v>0.30208333333333331</v>
      </c>
      <c r="J364" s="114">
        <v>3.125E-2</v>
      </c>
      <c r="K364" s="115">
        <v>0.75</v>
      </c>
      <c r="L364" s="9">
        <f t="shared" si="57"/>
        <v>1</v>
      </c>
      <c r="M364" s="116">
        <f>K364-I364+IF(I364&gt;K364,1)-J364+(E364*base!E$4)+(D364*base!E$4)+(C364*base!E$4)+(F364*base!E$4)</f>
        <v>0.72222222222222221</v>
      </c>
      <c r="N364" s="117"/>
      <c r="O364" s="118">
        <f>IF(SUM(M364-base!E$5)&lt;0,0,SUM(M364-base!E$5))</f>
        <v>0.30555555555555552</v>
      </c>
      <c r="P364" s="119"/>
      <c r="Q364" s="109" t="str">
        <f>IF(P364&lt;=base!E$3,"","Faux")</f>
        <v/>
      </c>
      <c r="R364" s="120">
        <f>IF(SUM(P364-base!E$3)&lt;0,0,SUM(P364-base!E$3))</f>
        <v>0</v>
      </c>
      <c r="S364" s="10">
        <f>L364*SUM(M361:M364)</f>
        <v>2.4722222222222223</v>
      </c>
      <c r="T364" s="10">
        <f t="shared" si="64"/>
        <v>0.72222222222222232</v>
      </c>
      <c r="U364" s="15"/>
      <c r="V364" s="4" t="str">
        <f>IF(travail!U364&lt;=base!E$8,"","Faux")</f>
        <v/>
      </c>
      <c r="W364" s="15"/>
      <c r="X364" s="4"/>
      <c r="AD364" s="12">
        <f>IF(SUM(MOD(K364-I364,1)-IF(K364&gt;I364,MAX(0,MIN(K364,base!E$14/24)-MAX(I364,7/24)),MAX(0,base!E$14/24-MAX(I364,7/24))+MAX(0,MIN(K364,base!E$14/24)-7/24)))&lt;0,0,SUM(MOD(K364-I364,1)-IF(K364&gt;I364,MAX(0,MIN(K364,base!E$14/24)-MAX(I364,7/24)),MAX(0,base!E$14/24-MAX(I364,7/24))+MAX(0,MIN(K364,base!E$14/24)-7/24))))</f>
        <v>0</v>
      </c>
      <c r="AE364" s="7"/>
      <c r="AF364" s="14">
        <f t="shared" si="63"/>
        <v>0</v>
      </c>
    </row>
    <row r="365" spans="1:32">
      <c r="A365" s="102" t="s">
        <v>3</v>
      </c>
      <c r="B365" s="110">
        <v>41636</v>
      </c>
      <c r="C365" s="111">
        <v>1</v>
      </c>
      <c r="D365" s="112"/>
      <c r="E365" s="111"/>
      <c r="F365" s="111"/>
      <c r="G365" s="111"/>
      <c r="H365" s="111"/>
      <c r="I365" s="113">
        <v>0.30208333333333331</v>
      </c>
      <c r="J365" s="114">
        <v>3.125E-2</v>
      </c>
      <c r="K365" s="115">
        <v>0.75</v>
      </c>
      <c r="L365" s="9">
        <f t="shared" si="57"/>
        <v>1</v>
      </c>
      <c r="M365" s="116">
        <f>K365-I365+IF(I365&gt;K365,1)-J365+(E365*base!E$4)+(D365*base!E$4)+(C365*base!E$4)+(F365*base!E$4)</f>
        <v>0.72222222222222221</v>
      </c>
      <c r="N365" s="117"/>
      <c r="O365" s="118">
        <f>IF(SUM(M365-base!E$5)&lt;0,0,SUM(M365-base!E$5))</f>
        <v>0.30555555555555552</v>
      </c>
      <c r="P365" s="119"/>
      <c r="Q365" s="109" t="str">
        <f>IF(P365&lt;=base!E$3,"","Faux")</f>
        <v/>
      </c>
      <c r="R365" s="120">
        <f>IF(SUM(P365-base!E$3)&lt;0,0,SUM(P365-base!E$3))</f>
        <v>0</v>
      </c>
      <c r="S365" s="10">
        <f>L365*SUM(M361:M365)</f>
        <v>3.1944444444444446</v>
      </c>
      <c r="T365" s="10">
        <f>IF(S365&gt;("36:00"*1),S365-("36:00"*1),0)-T364</f>
        <v>0.97222222222222232</v>
      </c>
      <c r="U365" s="15"/>
      <c r="V365" s="4" t="str">
        <f>IF(travail!U365&lt;=base!E$8,"","Faux")</f>
        <v/>
      </c>
      <c r="W365" s="15"/>
      <c r="X365" s="4"/>
      <c r="AD365" s="12">
        <f>IF(SUM(MOD(K365-I365,1)-IF(K365&gt;I365,MAX(0,MIN(K365,base!E$14/24)-MAX(I365,7/24)),MAX(0,base!E$14/24-MAX(I365,7/24))+MAX(0,MIN(K365,base!E$14/24)-7/24)))&lt;0,0,SUM(MOD(K365-I365,1)-IF(K365&gt;I365,MAX(0,MIN(K365,base!E$14/24)-MAX(I365,7/24)),MAX(0,base!E$14/24-MAX(I365,7/24))+MAX(0,MIN(K365,base!E$14/24)-7/24))))</f>
        <v>0</v>
      </c>
      <c r="AE365" s="7"/>
      <c r="AF365" s="14">
        <f t="shared" si="63"/>
        <v>0</v>
      </c>
    </row>
    <row r="366" spans="1:32">
      <c r="A366" s="102" t="s">
        <v>4</v>
      </c>
      <c r="B366" s="110">
        <v>41637</v>
      </c>
      <c r="C366" s="111"/>
      <c r="D366" s="112"/>
      <c r="E366" s="111"/>
      <c r="F366" s="111"/>
      <c r="G366" s="111"/>
      <c r="H366" s="111"/>
      <c r="I366" s="113"/>
      <c r="J366" s="114"/>
      <c r="K366" s="115"/>
      <c r="L366" s="9">
        <f t="shared" si="57"/>
        <v>0</v>
      </c>
      <c r="M366" s="116">
        <f>K366-I366+IF(I366&gt;K366,1)-J366+(E366*base!E$4)+(D366*base!E$4)+(C366*base!E$4)+(F366*base!E$4)</f>
        <v>0</v>
      </c>
      <c r="N366" s="117" t="str">
        <f>IF(M366&lt;=base!E$5,"","Faux")</f>
        <v/>
      </c>
      <c r="O366" s="118">
        <f>IF(SUM(M366-base!E$5)&lt;0,0,SUM(M366-base!E$5))</f>
        <v>0</v>
      </c>
      <c r="P366" s="119">
        <f t="shared" si="56"/>
        <v>0</v>
      </c>
      <c r="Q366" s="109" t="str">
        <f>IF(P366&lt;=base!E$3,"","Faux")</f>
        <v/>
      </c>
      <c r="R366" s="120">
        <f>IF(SUM(P366-base!E$3)&lt;0,0,SUM(P366-base!E$3))</f>
        <v>0</v>
      </c>
      <c r="S366" s="10">
        <f>L366*SUM(M361:M366)</f>
        <v>0</v>
      </c>
      <c r="T366" s="10">
        <f>IF(SUM(IF(S366&gt;("36:00"*1),S366-("36:00"*1),0)-T364-T365)&lt;0,0,SUM(IF(S366&gt;("36:00"*1),S366-("36:00"*1),0)-T364-T365))</f>
        <v>0</v>
      </c>
      <c r="U366" s="15"/>
      <c r="V366" s="4" t="str">
        <f>IF(travail!U366&lt;=base!E$8,"","Faux")</f>
        <v/>
      </c>
      <c r="W366" s="11">
        <f>IF(SUM(U366-base!E$8)&lt;0,0,SUM(U366-base!E$8))</f>
        <v>0</v>
      </c>
      <c r="X366" s="15">
        <f>IF(base!E$7&lt;U366,U366-base!E$7,0)</f>
        <v>0</v>
      </c>
      <c r="AD366" s="12">
        <f>IF(SUM(MOD(K366-I366,1)-IF(K366&gt;I366,MAX(0,MIN(K366,base!E$14/24)-MAX(I366,7/24)),MAX(0,base!E$14/24-MAX(I366,7/24))+MAX(0,MIN(K366,base!E$14/24)-7/24)))&lt;0,0,SUM(MOD(K366-I366,1)-IF(K366&gt;I366,MAX(0,MIN(K366,base!E$14/24)-MAX(I366,7/24)),MAX(0,base!E$14/24-MAX(I366,7/24))+MAX(0,MIN(K366,base!E$14/24)-7/24))))</f>
        <v>0</v>
      </c>
      <c r="AE366" s="7"/>
      <c r="AF366" s="14">
        <f t="shared" si="63"/>
        <v>0</v>
      </c>
    </row>
    <row r="367" spans="1:32">
      <c r="A367" s="102" t="s">
        <v>5</v>
      </c>
      <c r="B367" s="110">
        <v>41638</v>
      </c>
      <c r="C367" s="111"/>
      <c r="D367" s="112"/>
      <c r="E367" s="111"/>
      <c r="F367" s="111"/>
      <c r="G367" s="111"/>
      <c r="H367" s="111"/>
      <c r="I367" s="113"/>
      <c r="J367" s="114"/>
      <c r="K367" s="115"/>
      <c r="L367" s="9">
        <f t="shared" ref="L367" si="65">C367+D367+E367+F367+G367+H367</f>
        <v>0</v>
      </c>
      <c r="M367" s="116">
        <f>K367-I367+IF(I367&gt;K367,1)-J367+(E367*base!E$4)+(D367*base!E$4)+(C367*base!E$4)+(F367*base!E$4)</f>
        <v>0</v>
      </c>
      <c r="N367" s="117" t="str">
        <f>IF(M367&lt;=base!E$5,"","Faux")</f>
        <v/>
      </c>
      <c r="O367" s="118">
        <f>IF(SUM(M367-base!E$5)&lt;0,0,SUM(M367-base!E$5))</f>
        <v>0</v>
      </c>
      <c r="P367" s="119">
        <f t="shared" ref="P367" si="66">K367-I367+IF(I367&gt;K367,1)</f>
        <v>0</v>
      </c>
      <c r="Q367" s="109" t="str">
        <f>IF(P367&lt;=base!E$3,"","Faux")</f>
        <v/>
      </c>
      <c r="R367" s="120">
        <f>IF(SUM(P367-base!E$3)&lt;0,0,SUM(P367-base!E$3))</f>
        <v>0</v>
      </c>
      <c r="S367" s="10">
        <f>L367*SUM(M362:M367)</f>
        <v>0</v>
      </c>
      <c r="T367" s="10">
        <f>IF(SUM(IF(S367&gt;("36:00"*1),S367-("36:00"*1),0)-T365-T366)&lt;0,0,SUM(IF(S367&gt;("36:00"*1),S367-("36:00"*1),0)-T365-T366))</f>
        <v>0</v>
      </c>
      <c r="U367" s="15">
        <f>SUM(M361:M367)</f>
        <v>3.1944444444444446</v>
      </c>
      <c r="V367" s="4" t="str">
        <f>IF(travail!U367&lt;=base!E$8,"","Faux")</f>
        <v>Faux</v>
      </c>
      <c r="W367" s="11">
        <f>IF(SUM(U367-base!E$8)&lt;0,0,SUM(U367-base!E$8))</f>
        <v>1.1944444444444446</v>
      </c>
      <c r="X367" s="15">
        <f>IF(base!E$7&lt;U367,U367-base!E$7,0)</f>
        <v>1.6944444444444446</v>
      </c>
      <c r="AD367" s="12">
        <f>IF(SUM(MOD(K367-I367,1)-IF(K367&gt;I367,MAX(0,MIN(K367,base!E$14/24)-MAX(I367,7/24)),MAX(0,base!E$14/24-MAX(I367,7/24))+MAX(0,MIN(K367,base!E$14/24)-7/24)))&lt;0,0,SUM(MOD(K367-I367,1)-IF(K367&gt;I367,MAX(0,MIN(K367,base!E$14/24)-MAX(I367,7/24)),MAX(0,base!E$14/24-MAX(I367,7/24))+MAX(0,MIN(K367,base!E$14/24)-7/24))))</f>
        <v>0</v>
      </c>
      <c r="AE367" s="7"/>
      <c r="AF367" s="14">
        <f t="shared" si="63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lucie louis-jean</cp:lastModifiedBy>
  <dcterms:created xsi:type="dcterms:W3CDTF">2016-10-24T13:04:51Z</dcterms:created>
  <dcterms:modified xsi:type="dcterms:W3CDTF">2022-04-16T14:23:05Z</dcterms:modified>
</cp:coreProperties>
</file>