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geoff\Desktop\"/>
    </mc:Choice>
  </mc:AlternateContent>
  <xr:revisionPtr revIDLastSave="0" documentId="13_ncr:1_{4E2255A3-1D02-4DF6-A567-EBFF0793B004}" xr6:coauthVersionLast="47" xr6:coauthVersionMax="47" xr10:uidLastSave="{00000000-0000-0000-0000-000000000000}"/>
  <bookViews>
    <workbookView xWindow="-120" yWindow="-120" windowWidth="38640" windowHeight="21120" xr2:uid="{503CCBD7-2EC1-455E-9CB1-36227094C902}"/>
  </bookViews>
  <sheets>
    <sheet name="OPTMTP" sheetId="5" r:id="rId1"/>
    <sheet name="Rolling" sheetId="1" r:id="rId2"/>
  </sheets>
  <externalReferences>
    <externalReference r:id="rId3"/>
  </externalReferences>
  <definedNames>
    <definedName name="Lancer_la_requête_à_partir_de_GRANGES" localSheetId="0" hidden="1">OPTMTP!$A$1:$AP$21</definedName>
    <definedName name="Lancer_la_requête_à_partir_de_GRANGES" localSheetId="1" hidden="1">Rolling!$A$1:$BM$12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5" l="1"/>
  <c r="N3" i="5"/>
  <c r="N4" i="5"/>
  <c r="N5" i="5"/>
  <c r="T5" i="5" s="1"/>
  <c r="N6" i="5"/>
  <c r="N7" i="5"/>
  <c r="N8" i="5"/>
  <c r="Q8" i="5" s="1"/>
  <c r="N9" i="5"/>
  <c r="Q9" i="5" s="1"/>
  <c r="N10" i="5"/>
  <c r="U10" i="5" s="1"/>
  <c r="N11" i="5"/>
  <c r="N12" i="5"/>
  <c r="N13" i="5"/>
  <c r="N14" i="5"/>
  <c r="U14" i="5" s="1"/>
  <c r="N15" i="5"/>
  <c r="U15" i="5" s="1"/>
  <c r="N16" i="5"/>
  <c r="N17" i="5"/>
  <c r="Q17" i="5" s="1"/>
  <c r="N18" i="5"/>
  <c r="Q18" i="5" s="1"/>
  <c r="N19" i="5"/>
  <c r="N20" i="5"/>
  <c r="N21" i="5"/>
  <c r="U21" i="5" s="1"/>
  <c r="U2" i="5"/>
  <c r="U3" i="5"/>
  <c r="T7" i="5"/>
  <c r="U11" i="5"/>
  <c r="T13" i="5"/>
  <c r="U19" i="5"/>
  <c r="Q4" i="5"/>
  <c r="Q20" i="5"/>
  <c r="R2" i="5"/>
  <c r="S2" i="5"/>
  <c r="AB2" i="5"/>
  <c r="R3" i="5"/>
  <c r="S3" i="5"/>
  <c r="AB3" i="5"/>
  <c r="R4" i="5"/>
  <c r="S4" i="5"/>
  <c r="AB4" i="5"/>
  <c r="R5" i="5"/>
  <c r="S5" i="5"/>
  <c r="AB5" i="5"/>
  <c r="AD5" i="5" s="1"/>
  <c r="R6" i="5"/>
  <c r="S6" i="5"/>
  <c r="AB6" i="5"/>
  <c r="AC6" i="5" s="1"/>
  <c r="R7" i="5"/>
  <c r="S7" i="5"/>
  <c r="AB7" i="5"/>
  <c r="AC7" i="5" s="1"/>
  <c r="R8" i="5"/>
  <c r="S8" i="5"/>
  <c r="AB8" i="5"/>
  <c r="AD8" i="5" s="1"/>
  <c r="R9" i="5"/>
  <c r="S9" i="5"/>
  <c r="AB9" i="5"/>
  <c r="AE9" i="5" s="1"/>
  <c r="R10" i="5"/>
  <c r="S10" i="5"/>
  <c r="AB10" i="5"/>
  <c r="AC10" i="5" s="1"/>
  <c r="R11" i="5"/>
  <c r="S11" i="5"/>
  <c r="AB11" i="5"/>
  <c r="AE11" i="5" s="1"/>
  <c r="Q12" i="5"/>
  <c r="R12" i="5"/>
  <c r="S12" i="5"/>
  <c r="AB12" i="5"/>
  <c r="AD12" i="5" s="1"/>
  <c r="R13" i="5"/>
  <c r="S13" i="5"/>
  <c r="AB13" i="5"/>
  <c r="AD13" i="5" s="1"/>
  <c r="R14" i="5"/>
  <c r="S14" i="5"/>
  <c r="AB14" i="5"/>
  <c r="AC14" i="5" s="1"/>
  <c r="R15" i="5"/>
  <c r="S15" i="5"/>
  <c r="AB15" i="5"/>
  <c r="AE15" i="5" s="1"/>
  <c r="R16" i="5"/>
  <c r="S16" i="5"/>
  <c r="AB16" i="5"/>
  <c r="AD16" i="5" s="1"/>
  <c r="R17" i="5"/>
  <c r="S17" i="5"/>
  <c r="AB17" i="5"/>
  <c r="AE17" i="5" s="1"/>
  <c r="R18" i="5"/>
  <c r="S18" i="5"/>
  <c r="AB18" i="5"/>
  <c r="AC18" i="5" s="1"/>
  <c r="R19" i="5"/>
  <c r="S19" i="5"/>
  <c r="AB19" i="5"/>
  <c r="AC19" i="5" s="1"/>
  <c r="R20" i="5"/>
  <c r="S20" i="5"/>
  <c r="AB20" i="5"/>
  <c r="AD20" i="5" s="1"/>
  <c r="R21" i="5"/>
  <c r="S21" i="5"/>
  <c r="AB21" i="5"/>
  <c r="AE21" i="5" s="1"/>
  <c r="U8" i="5" l="1"/>
  <c r="Q19" i="5"/>
  <c r="Q11" i="5"/>
  <c r="T6" i="5"/>
  <c r="U6" i="5"/>
  <c r="AE16" i="5"/>
  <c r="AC16" i="5"/>
  <c r="Q15" i="5"/>
  <c r="T3" i="5"/>
  <c r="U9" i="5"/>
  <c r="AD18" i="5"/>
  <c r="U20" i="5"/>
  <c r="T20" i="5"/>
  <c r="T10" i="5"/>
  <c r="Q10" i="5"/>
  <c r="AC12" i="5"/>
  <c r="AD9" i="5"/>
  <c r="AC9" i="5"/>
  <c r="AD6" i="5"/>
  <c r="AD11" i="5"/>
  <c r="AD17" i="5"/>
  <c r="AC17" i="5"/>
  <c r="T8" i="5"/>
  <c r="AD21" i="5"/>
  <c r="AC21" i="5"/>
  <c r="T19" i="5"/>
  <c r="T21" i="5"/>
  <c r="AC20" i="5"/>
  <c r="AD19" i="5"/>
  <c r="AD10" i="5"/>
  <c r="Q13" i="5"/>
  <c r="U13" i="5"/>
  <c r="AD4" i="5"/>
  <c r="AC4" i="5"/>
  <c r="Q16" i="5"/>
  <c r="T16" i="5"/>
  <c r="AE3" i="5"/>
  <c r="AC3" i="5"/>
  <c r="AD3" i="5"/>
  <c r="AC2" i="5"/>
  <c r="AD2" i="5"/>
  <c r="AE2" i="5"/>
  <c r="T14" i="5"/>
  <c r="Q14" i="5"/>
  <c r="AC11" i="5"/>
  <c r="U4" i="5"/>
  <c r="T2" i="5"/>
  <c r="T4" i="5"/>
  <c r="T11" i="5"/>
  <c r="T9" i="5"/>
  <c r="Q2" i="5"/>
  <c r="T15" i="5"/>
  <c r="U12" i="5"/>
  <c r="T12" i="5"/>
  <c r="Q3" i="5"/>
  <c r="Q21" i="5"/>
  <c r="AE20" i="5"/>
  <c r="AE18" i="5"/>
  <c r="U18" i="5"/>
  <c r="T18" i="5"/>
  <c r="AE19" i="5"/>
  <c r="AD15" i="5"/>
  <c r="Q6" i="5"/>
  <c r="U17" i="5"/>
  <c r="AC15" i="5"/>
  <c r="AE7" i="5"/>
  <c r="T17" i="5"/>
  <c r="AC13" i="5"/>
  <c r="AE13" i="5"/>
  <c r="AD7" i="5"/>
  <c r="AC5" i="5"/>
  <c r="AE5" i="5"/>
  <c r="Q5" i="5"/>
  <c r="U5" i="5"/>
  <c r="AE14" i="5"/>
  <c r="AE12" i="5"/>
  <c r="Q7" i="5"/>
  <c r="U7" i="5"/>
  <c r="AE4" i="5"/>
  <c r="U16" i="5"/>
  <c r="AD14" i="5"/>
  <c r="AE10" i="5"/>
  <c r="AE6" i="5"/>
  <c r="AC8" i="5"/>
  <c r="AE8" i="5"/>
  <c r="BN2" i="1"/>
  <c r="BN3" i="1"/>
  <c r="BN4" i="1"/>
  <c r="BN5" i="1"/>
  <c r="BN6" i="1"/>
  <c r="BN7" i="1"/>
  <c r="BN8" i="1"/>
  <c r="BN9" i="1"/>
  <c r="BN10" i="1"/>
  <c r="BN11" i="1"/>
  <c r="BN12" i="1"/>
  <c r="BO2" i="1"/>
  <c r="BO3" i="1"/>
  <c r="BO4" i="1"/>
  <c r="BO5" i="1"/>
  <c r="BO6" i="1"/>
  <c r="BO7" i="1"/>
  <c r="BO8" i="1"/>
  <c r="BO9" i="1"/>
  <c r="BO10" i="1"/>
  <c r="BO11" i="1"/>
  <c r="BO12"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F11A28A-47F5-46A2-B228-A1D3605251F3}" name="Lancer la requête à partir de GRANGES" type="1" refreshedVersion="6" background="1" saveData="1">
    <dbPr connection="DSN=GRANGES;" command="SELECT OPTMTP.OT1F2F, OPTMTP.OTCAR1, OPTMTP.OTCAR2, OPTMTP.OTCDOK, OPTMTP.OTCLN2, OPTMTP.OTCLNM, OPTMTP.OTCLNR, OPTMTP.OTCLNS, OPTMTP.OTCOMM, OPTMTP.OTCSTE, OPTMTP.OTDES1, OPTMTP.OTDES2, OPTMTP.OTDPAT, OPTMTP.OTEPAI, OPTMTP.OTEPAS, OPTMTP.OTF100, OPTMTP.OTHUIL, OPTMTP.OTLGMO, OPTMTP.OTLGNR, OPTMTP.OTLGOP, OPTMTP.OTMDAT, OPTMTP.OTMHEU, OPTMTP.OTMQCL, OPTMTP.OTMQMO, OPTMTP.OTMQOP, OPTMTP.OTMQTA, OPTMTP.OTPATI, OPTMTP.OTPOIN, OPTMTP.OTPOSU, OPTMTP.OTTRAN, OPTMTP.OTUTIL, OPTMTP.OTVLAM_x000d__x000a_FROM GRANGES.EXPDTA.OPTMTP OPTMTP_x000d__x000a_WHERE (OPTMTP.OTUTIL In ('MILL5','MILL3'))"/>
  </connection>
  <connection id="2" xr16:uid="{C63BCF06-BFE8-4D76-90AB-E037B62F4EC6}" name="Rolling" type="1" refreshedVersion="6" savePassword="1" background="1" saveData="1">
    <dbPr connection="DSN=GRANGES;UID=consulta;PWD=consulta;" command="SELECT OPTMIP.TS, OPTMIP.STSOP, OPTMIP.CSCN, OPTMIP.MCHNR, OPTMIP.ORNPR, OPTMIP.ORIPR, OPTMIP.CUNR, OPTMIP.CUNAM, OPTMIP.ORTYP, OPTMIP.SPNR, OPTMIP.SPOPN, OPTMIP.OPNRX, OPTMIP.OPTY1, OPTMIP.OPTY2, OPTMIP.OPTY3, OPTMIP.OPTY4, OPTMIP.OPTY5, OPTMIP.OPTY6, OPTMIP.DTSTY, OPTMIP.DTSTM, OPTMIP.DTSTD, OPTMIP.DTSTT, OPTMIP.DTENY, OPTMIP.DTENM, OPTMIP.DTEND, OPTMIP.DTENT, OPTMIP.PENRIY, OPTMIP.PENRIM, OPTMIP.SCHPG, OPTMIP.EUCDD, OPTMIP.EUSCDD, OPTMIP.OPLI, OPTMIP.SHF, OPTMIP.EMP, OPTMIP.ALY, OPTMIP.WIIN, OPTMIP.WIOUT, OPTMIP.GGIN, OPTMIP.GGOUT, OPTMIP.WGIN, OPTMIP.WGOUT, OPTMIP.WGSC, OPTMIP.DWTI1, OPTMIP.DWTI2, OPTMIP.DWTI3, OPTMIP.DWTI4, OPTMIP.DWCD1, OPTMIP.DWCD2, OPTMIP.DWCD3, OPTMIP.DWCD4, OPTMIP.OPREC, OPTMIP.HRTHK, OPTMIP.FILL1, OPTMIP.FILL2, OPTMIP.FILL3, OPTMIP.FILL4, OPTMIP.SCRT, OPTMIP.OPTI, OPTMIP.STSO1, OPTMIP.STSO2, OPTMIP.CLNI5, OPTMIP.CLNIM, OPTMIP.CLNI2, OPTMIP.CLNI2S, OPTMIP.CLND5, OPTMIP.CLNDM, OPTMIP.CLND2, OPTMIP.CLND2S, OPTMIP.MICSTE, OPTMIP.MIDES5_x000d__x000a_FROM GRANGES.EXPDTA.OPTMIP OPTMIP_x000d__x000a_WHERE (OPTMIP.PENRIY Between ? And ?) AND (OPTMIP.CLNI5&lt;&gt;99999) AND (OPTMIP.CSCN In (23,25)) AND (OPTMIP.OPTY3='D') OR (OPTMIP.CLNI5&lt;&gt;99999) AND (OPTMIP.CSCN In (23,25)) AND (OPTMIP.OPTY3='D')"/>
    <parameters count="2">
      <parameter name="Paramètre1" sqlType="2" parameterType="cell" refreshOnChange="1" cell="'G:\EUROFOIL\Process\000_ROLLING\001_Suivis\001_Suivi indicateurs mensuel Mills\002_Epaisseurs ponctuelles et moyennes\[Indicateur Ep moy et raccords 2023 s16.xlsx]Filtre'!$B$4"/>
      <parameter name="Paramètre2" sqlType="2" parameterType="cell" refreshOnChange="1" cell="'G:\EUROFOIL\Process\000_ROLLING\001_Suivis\001_Suivi indicateurs mensuel Mills\002_Epaisseurs ponctuelles et moyennes\[Indicateur Ep moy et raccords 2023 s16.xlsx]Filtre'!$D$4"/>
    </parameters>
  </connection>
</connections>
</file>

<file path=xl/sharedStrings.xml><?xml version="1.0" encoding="utf-8"?>
<sst xmlns="http://schemas.openxmlformats.org/spreadsheetml/2006/main" count="680" uniqueCount="182">
  <si>
    <t>TS</t>
  </si>
  <si>
    <t>STSOP</t>
  </si>
  <si>
    <t>CSCN</t>
  </si>
  <si>
    <t>MCHNR</t>
  </si>
  <si>
    <t>ORNPR</t>
  </si>
  <si>
    <t>ORIPR</t>
  </si>
  <si>
    <t>CUNR</t>
  </si>
  <si>
    <t>CUNAM</t>
  </si>
  <si>
    <t>ORTYP</t>
  </si>
  <si>
    <t>SPNR</t>
  </si>
  <si>
    <t>SPOPN</t>
  </si>
  <si>
    <t>OPNRX</t>
  </si>
  <si>
    <t>OPTY1</t>
  </si>
  <si>
    <t>OPTY2</t>
  </si>
  <si>
    <t>OPTY3</t>
  </si>
  <si>
    <t>OPTY4</t>
  </si>
  <si>
    <t>OPTY5</t>
  </si>
  <si>
    <t>OPTY6</t>
  </si>
  <si>
    <t>DTSTT</t>
  </si>
  <si>
    <t>DTENY</t>
  </si>
  <si>
    <t>DTENM</t>
  </si>
  <si>
    <t>DTEND</t>
  </si>
  <si>
    <t>DTENT</t>
  </si>
  <si>
    <t>SCHPG</t>
  </si>
  <si>
    <t>EUCDD</t>
  </si>
  <si>
    <t>EUSCDD</t>
  </si>
  <si>
    <t>OPLI</t>
  </si>
  <si>
    <t>SHF</t>
  </si>
  <si>
    <t>EMP</t>
  </si>
  <si>
    <t>ALY</t>
  </si>
  <si>
    <t>WIIN</t>
  </si>
  <si>
    <t>WIOUT</t>
  </si>
  <si>
    <t>GGIN</t>
  </si>
  <si>
    <t>GGOUT</t>
  </si>
  <si>
    <t>WGIN</t>
  </si>
  <si>
    <t>WGOUT</t>
  </si>
  <si>
    <t>WGSC</t>
  </si>
  <si>
    <t>DWTI1</t>
  </si>
  <si>
    <t>DWTI2</t>
  </si>
  <si>
    <t>DWTI3</t>
  </si>
  <si>
    <t>DWTI4</t>
  </si>
  <si>
    <t>DWCD1</t>
  </si>
  <si>
    <t>DWCD2</t>
  </si>
  <si>
    <t>DWCD3</t>
  </si>
  <si>
    <t>DWCD4</t>
  </si>
  <si>
    <t>OPREC</t>
  </si>
  <si>
    <t>HRTHK</t>
  </si>
  <si>
    <t>FILL1</t>
  </si>
  <si>
    <t>FILL2</t>
  </si>
  <si>
    <t>FILL3</t>
  </si>
  <si>
    <t>FILL4</t>
  </si>
  <si>
    <t>SCRT</t>
  </si>
  <si>
    <t>OPTI</t>
  </si>
  <si>
    <t>STSO1</t>
  </si>
  <si>
    <t>STSO2</t>
  </si>
  <si>
    <t>CLNI5</t>
  </si>
  <si>
    <t>CLNIM</t>
  </si>
  <si>
    <t>CLNI2</t>
  </si>
  <si>
    <t>CLNI2S</t>
  </si>
  <si>
    <t>CLND5</t>
  </si>
  <si>
    <t>CLNDM</t>
  </si>
  <si>
    <t>CLND2</t>
  </si>
  <si>
    <t>CLND2S</t>
  </si>
  <si>
    <t>MICSTE</t>
  </si>
  <si>
    <t>MIDES5</t>
  </si>
  <si>
    <t>Date calculée</t>
  </si>
  <si>
    <t>Heure calculée</t>
  </si>
  <si>
    <t>ALBEAA</t>
  </si>
  <si>
    <t>2</t>
  </si>
  <si>
    <t>TETRA MEXICO.</t>
  </si>
  <si>
    <t/>
  </si>
  <si>
    <t>M</t>
  </si>
  <si>
    <t>F</t>
  </si>
  <si>
    <t>D</t>
  </si>
  <si>
    <t>U</t>
  </si>
  <si>
    <t>54</t>
  </si>
  <si>
    <t>10</t>
  </si>
  <si>
    <t>00007PLIS COUPÉS              B:00</t>
  </si>
  <si>
    <t>A</t>
  </si>
  <si>
    <t>8079</t>
  </si>
  <si>
    <t>1</t>
  </si>
  <si>
    <t>Q</t>
  </si>
  <si>
    <t>S</t>
  </si>
  <si>
    <t>00</t>
  </si>
  <si>
    <t>P</t>
  </si>
  <si>
    <t>5</t>
  </si>
  <si>
    <t>8CC</t>
  </si>
  <si>
    <t xml:space="preserve">                              B:00/EEE</t>
  </si>
  <si>
    <t>B</t>
  </si>
  <si>
    <t>C</t>
  </si>
  <si>
    <t xml:space="preserve">                              B:00/CCC</t>
  </si>
  <si>
    <t>N</t>
  </si>
  <si>
    <t>BISCHOF EURO</t>
  </si>
  <si>
    <t>GASC DAX.</t>
  </si>
  <si>
    <t>S32</t>
  </si>
  <si>
    <t>ISL</t>
  </si>
  <si>
    <t>NZCYAL</t>
  </si>
  <si>
    <t>NZCYAM</t>
  </si>
  <si>
    <t>NZCYAP</t>
  </si>
  <si>
    <t>NZCZAA</t>
  </si>
  <si>
    <t>NZCZAI</t>
  </si>
  <si>
    <t>NZCZAK</t>
  </si>
  <si>
    <t>N2DGAU</t>
  </si>
  <si>
    <t>N2DHAB</t>
  </si>
  <si>
    <t>N2DHAC</t>
  </si>
  <si>
    <t>N2DHAD</t>
  </si>
  <si>
    <t>N2DHAH</t>
  </si>
  <si>
    <t>N2DHAN</t>
  </si>
  <si>
    <t>TRAIT=PLIS CENTRAL IRON.ROLL  B:00/EEE</t>
  </si>
  <si>
    <t>N2DHAO</t>
  </si>
  <si>
    <t xml:space="preserve"> Arrêt =&gt; MRQ percée =&gt; CWR   B:00/WWE</t>
  </si>
  <si>
    <t>N2DHAP</t>
  </si>
  <si>
    <t>N2DHAR</t>
  </si>
  <si>
    <t>N2DIAA</t>
  </si>
  <si>
    <t>Probl.engagement M10 / casse  B:01/EEE</t>
  </si>
  <si>
    <t>M20 récup.passe préc./</t>
  </si>
  <si>
    <t>PZCYAQ</t>
  </si>
  <si>
    <t>PZCYAW</t>
  </si>
  <si>
    <t>P2DHAJ</t>
  </si>
  <si>
    <t>P2DHAN</t>
  </si>
  <si>
    <t>01</t>
  </si>
  <si>
    <t>PZCYAO</t>
  </si>
  <si>
    <t>PZCZAC</t>
  </si>
  <si>
    <t>PZCZAE</t>
  </si>
  <si>
    <t>PZCZAH</t>
  </si>
  <si>
    <t>PZCZAI</t>
  </si>
  <si>
    <t>OT1F2F</t>
  </si>
  <si>
    <t>OTCAR1</t>
  </si>
  <si>
    <t>OTCAR2</t>
  </si>
  <si>
    <t>OTCDOK</t>
  </si>
  <si>
    <t>OTCLN2</t>
  </si>
  <si>
    <t>OTCLNM</t>
  </si>
  <si>
    <t>OTCLNR</t>
  </si>
  <si>
    <t>OTCLNS</t>
  </si>
  <si>
    <t>OTCOMM</t>
  </si>
  <si>
    <t>OTCSTE</t>
  </si>
  <si>
    <t>OTDES1</t>
  </si>
  <si>
    <t>OTDES2</t>
  </si>
  <si>
    <t>OTDPAT</t>
  </si>
  <si>
    <t>OTEPAI</t>
  </si>
  <si>
    <t>OTEPAS</t>
  </si>
  <si>
    <t>OTF100</t>
  </si>
  <si>
    <t>OTHUIL</t>
  </si>
  <si>
    <t>OTLGMO</t>
  </si>
  <si>
    <t>OTLGNR</t>
  </si>
  <si>
    <t>OTLGOP</t>
  </si>
  <si>
    <t>OTMDAT</t>
  </si>
  <si>
    <t>OTMHEU</t>
  </si>
  <si>
    <t>OTMQCL</t>
  </si>
  <si>
    <t>OTMQMO</t>
  </si>
  <si>
    <t>OTMQOP</t>
  </si>
  <si>
    <t>OTMQTA</t>
  </si>
  <si>
    <t>OTPATI</t>
  </si>
  <si>
    <t>OTPOIN</t>
  </si>
  <si>
    <t>OTPOSU</t>
  </si>
  <si>
    <t>OTTRAN</t>
  </si>
  <si>
    <t>OTUTIL</t>
  </si>
  <si>
    <t>OTVLAM</t>
  </si>
  <si>
    <t>1F</t>
  </si>
  <si>
    <t>OK</t>
  </si>
  <si>
    <t>MILL5</t>
  </si>
  <si>
    <t>2F</t>
  </si>
  <si>
    <t>MILL3</t>
  </si>
  <si>
    <t>NOK</t>
  </si>
  <si>
    <t>Y</t>
  </si>
  <si>
    <t>HOLD</t>
  </si>
  <si>
    <t>PERSILLER A 0.2</t>
  </si>
  <si>
    <t>MARQ A 215MM COTÉ MOTEUR</t>
  </si>
  <si>
    <t>2 MRQ 640 COP 0.1/0.2</t>
  </si>
  <si>
    <t>MARQUE A 215MM COTÉ MOTEUR</t>
  </si>
  <si>
    <t>MARQUES PERCEE 743 ET 194 MOT</t>
  </si>
  <si>
    <t>.02 ET 0.7 MM</t>
  </si>
  <si>
    <t>GGTG</t>
  </si>
  <si>
    <t>GGTG MEF</t>
  </si>
  <si>
    <t>Ponctuelle Inf</t>
  </si>
  <si>
    <t>Ponctuelle Sup</t>
  </si>
  <si>
    <t>Longueur date conforme ?</t>
  </si>
  <si>
    <t>Jour</t>
  </si>
  <si>
    <t>Mois</t>
  </si>
  <si>
    <t>Année</t>
  </si>
  <si>
    <t>Dans tolérance Sup ?</t>
  </si>
  <si>
    <t>Dans tolérance Inf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</si>
</sst>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12">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EUROFOIL\Process\000_ROLLING\001_Suivis\001_Suivi%20indicateurs%20mensuel%20Mills\002_Epaisseurs%20ponctuelles%20et%20moyennes\Indicateur%20Ep%20moy%20et%20raccords%202023%20s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e"/>
      <sheetName val="DATA Finishing"/>
      <sheetName val="Rolling"/>
      <sheetName val="TCD Mill3"/>
      <sheetName val="TCD Mill5"/>
      <sheetName val="Graphes Mill 3 et 5 ep moyenne"/>
      <sheetName val="Epaisseurs Target existantes"/>
    </sheetNames>
    <sheetDataSet>
      <sheetData sheetId="0"/>
      <sheetData sheetId="1"/>
      <sheetData sheetId="2"/>
      <sheetData sheetId="3"/>
      <sheetData sheetId="4"/>
      <sheetData sheetId="5"/>
      <sheetData sheetId="6"/>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Lancer la requête à partir de GRANGES" connectionId="1" xr16:uid="{477C1E4A-20BB-472F-9325-3B8E9EE1733B}" autoFormatId="16" applyNumberFormats="0" applyBorderFormats="0" applyFontFormats="0" applyPatternFormats="0" applyAlignmentFormats="0" applyWidthHeightFormats="0">
  <queryTableRefresh nextId="44">
    <queryTableFields count="42">
      <queryTableField id="1" name="OT1F2F" tableColumnId="1"/>
      <queryTableField id="2" name="OTCAR1" tableColumnId="2"/>
      <queryTableField id="3" name="OTCAR2" tableColumnId="3"/>
      <queryTableField id="4" name="OTCDOK" tableColumnId="4"/>
      <queryTableField id="5" name="OTCLN2" tableColumnId="5"/>
      <queryTableField id="6" name="OTCLNM" tableColumnId="6"/>
      <queryTableField id="7" name="OTCLNR" tableColumnId="7"/>
      <queryTableField id="8" name="OTCLNS" tableColumnId="8"/>
      <queryTableField id="9" name="OTCOMM" tableColumnId="9"/>
      <queryTableField id="10" name="OTCSTE" tableColumnId="10"/>
      <queryTableField id="11" name="OTDES1" tableColumnId="11"/>
      <queryTableField id="12" name="OTDES2" tableColumnId="12"/>
      <queryTableField id="13" name="OTDPAT" tableColumnId="13"/>
      <queryTableField id="33" dataBound="0" tableColumnId="33"/>
      <queryTableField id="14" name="OTEPAI" tableColumnId="14"/>
      <queryTableField id="15" name="OTEPAS" tableColumnId="15"/>
      <queryTableField id="34" dataBound="0" tableColumnId="34"/>
      <queryTableField id="35" dataBound="0" tableColumnId="35"/>
      <queryTableField id="36" dataBound="0" tableColumnId="36"/>
      <queryTableField id="41" dataBound="0" tableColumnId="41"/>
      <queryTableField id="42" dataBound="0" tableColumnId="42"/>
      <queryTableField id="16" name="OTF100" tableColumnId="16"/>
      <queryTableField id="17" name="OTHUIL" tableColumnId="17"/>
      <queryTableField id="18" name="OTLGMO" tableColumnId="18"/>
      <queryTableField id="19" name="OTLGNR" tableColumnId="19"/>
      <queryTableField id="20" name="OTLGOP" tableColumnId="20"/>
      <queryTableField id="21" name="OTMDAT" tableColumnId="21"/>
      <queryTableField id="37" dataBound="0" tableColumnId="37"/>
      <queryTableField id="38" dataBound="0" tableColumnId="38"/>
      <queryTableField id="39" dataBound="0" tableColumnId="39"/>
      <queryTableField id="40" dataBound="0" tableColumnId="40"/>
      <queryTableField id="22" name="OTMHEU" tableColumnId="22"/>
      <queryTableField id="23" name="OTMQCL" tableColumnId="23"/>
      <queryTableField id="24" name="OTMQMO" tableColumnId="24"/>
      <queryTableField id="25" name="OTMQOP" tableColumnId="25"/>
      <queryTableField id="26" name="OTMQTA" tableColumnId="26"/>
      <queryTableField id="27" name="OTPATI" tableColumnId="27"/>
      <queryTableField id="28" name="OTPOIN" tableColumnId="28"/>
      <queryTableField id="29" name="OTPOSU" tableColumnId="29"/>
      <queryTableField id="30" name="OTTRAN" tableColumnId="30"/>
      <queryTableField id="31" name="OTUTIL" tableColumnId="31"/>
      <queryTableField id="32" name="OTVLAM" tableColumnId="32"/>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Lancer la requête à partir de GRANGES" connectionId="2" xr16:uid="{7F719887-17EB-48B2-B3FD-9CF4665ADC00}" autoFormatId="16" applyNumberFormats="0" applyBorderFormats="0" applyFontFormats="0" applyPatternFormats="0" applyAlignmentFormats="0" applyWidthHeightFormats="0">
  <queryTableRefresh nextId="73" unboundColumnsRight="2">
    <queryTableFields count="67">
      <queryTableField id="1" name="TS" tableColumnId="1"/>
      <queryTableField id="2" name="STSOP" tableColumnId="2"/>
      <queryTableField id="3" name="CSCN" tableColumnId="3"/>
      <queryTableField id="4" name="MCHNR" tableColumnId="4"/>
      <queryTableField id="5" name="ORNPR" tableColumnId="5"/>
      <queryTableField id="6" name="ORIPR" tableColumnId="6"/>
      <queryTableField id="7" name="CUNR" tableColumnId="7"/>
      <queryTableField id="8" name="CUNAM" tableColumnId="8"/>
      <queryTableField id="9" name="ORTYP" tableColumnId="9"/>
      <queryTableField id="10" name="SPNR" tableColumnId="10"/>
      <queryTableField id="11" name="SPOPN" tableColumnId="11"/>
      <queryTableField id="12" name="OPNRX" tableColumnId="12"/>
      <queryTableField id="13" name="OPTY1" tableColumnId="13"/>
      <queryTableField id="14" name="OPTY2" tableColumnId="14"/>
      <queryTableField id="15" name="OPTY3" tableColumnId="15"/>
      <queryTableField id="16" name="OPTY4" tableColumnId="16"/>
      <queryTableField id="17" name="OPTY5" tableColumnId="17"/>
      <queryTableField id="18" name="OPTY6" tableColumnId="18"/>
      <queryTableField id="22" name="DTSTT" tableColumnId="22"/>
      <queryTableField id="23" name="DTENY" tableColumnId="23"/>
      <queryTableField id="24" name="DTENM" tableColumnId="24"/>
      <queryTableField id="25" name="DTEND" tableColumnId="25"/>
      <queryTableField id="26" name="DTENT" tableColumnId="26"/>
      <queryTableField id="29" name="SCHPG" tableColumnId="29"/>
      <queryTableField id="30" name="EUCDD" tableColumnId="30"/>
      <queryTableField id="31" name="EUSCDD" tableColumnId="31"/>
      <queryTableField id="32" name="OPLI" tableColumnId="32"/>
      <queryTableField id="33" name="SHF" tableColumnId="33"/>
      <queryTableField id="34" name="EMP" tableColumnId="34"/>
      <queryTableField id="35" name="ALY" tableColumnId="35"/>
      <queryTableField id="36" name="WIIN" tableColumnId="36"/>
      <queryTableField id="37" name="WIOUT" tableColumnId="37"/>
      <queryTableField id="38" name="GGIN" tableColumnId="38"/>
      <queryTableField id="39" name="GGOUT" tableColumnId="39"/>
      <queryTableField id="40" name="WGIN" tableColumnId="40"/>
      <queryTableField id="41" name="WGOUT" tableColumnId="41"/>
      <queryTableField id="42" name="WGSC" tableColumnId="42"/>
      <queryTableField id="43" name="DWTI1" tableColumnId="43"/>
      <queryTableField id="44" name="DWTI2" tableColumnId="44"/>
      <queryTableField id="45" name="DWTI3" tableColumnId="45"/>
      <queryTableField id="46" name="DWTI4" tableColumnId="46"/>
      <queryTableField id="47" name="DWCD1" tableColumnId="47"/>
      <queryTableField id="48" name="DWCD2" tableColumnId="48"/>
      <queryTableField id="49" name="DWCD3" tableColumnId="49"/>
      <queryTableField id="50" name="DWCD4" tableColumnId="50"/>
      <queryTableField id="51" name="OPREC" tableColumnId="51"/>
      <queryTableField id="52" name="HRTHK" tableColumnId="52"/>
      <queryTableField id="53" name="FILL1" tableColumnId="53"/>
      <queryTableField id="54" name="FILL2" tableColumnId="54"/>
      <queryTableField id="55" name="FILL3" tableColumnId="55"/>
      <queryTableField id="56" name="FILL4" tableColumnId="56"/>
      <queryTableField id="57" name="SCRT" tableColumnId="57"/>
      <queryTableField id="58" name="OPTI" tableColumnId="58"/>
      <queryTableField id="59" name="STSO1" tableColumnId="59"/>
      <queryTableField id="60" name="STSO2" tableColumnId="60"/>
      <queryTableField id="61" name="CLNI5" tableColumnId="61"/>
      <queryTableField id="62" name="CLNIM" tableColumnId="62"/>
      <queryTableField id="63" name="CLNI2" tableColumnId="63"/>
      <queryTableField id="64" name="CLNI2S" tableColumnId="64"/>
      <queryTableField id="65" name="CLND5" tableColumnId="65"/>
      <queryTableField id="66" name="CLNDM" tableColumnId="66"/>
      <queryTableField id="67" name="CLND2" tableColumnId="67"/>
      <queryTableField id="68" name="CLND2S" tableColumnId="68"/>
      <queryTableField id="69" name="MICSTE" tableColumnId="69"/>
      <queryTableField id="70" name="MIDES5" tableColumnId="70"/>
      <queryTableField id="71" dataBound="0" tableColumnId="19"/>
      <queryTableField id="72" dataBound="0" tableColumnId="20"/>
    </queryTableFields>
    <queryTableDeletedFields count="5">
      <deletedField name="DTSTY"/>
      <deletedField name="DTSTM"/>
      <deletedField name="DTSTD"/>
      <deletedField name="PENRIY"/>
      <deletedField name="PENRIM"/>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558FF1B-226F-4CA0-960E-F29AD1A2F7B3}" name="Tableau1" displayName="Tableau1" ref="A1:AP21" tableType="queryTable" totalsRowShown="0">
  <autoFilter ref="A1:AP21" xr:uid="{EF83DB79-F423-4B14-963B-890E7E5D4CCB}"/>
  <tableColumns count="42">
    <tableColumn id="1" xr3:uid="{78B99A47-091A-4009-8C76-9EC07D5EB53D}" uniqueName="1" name="OT1F2F" queryTableFieldId="1"/>
    <tableColumn id="2" xr3:uid="{A88E2B0F-6EEF-4943-A632-D9D17CF5FC74}" uniqueName="2" name="OTCAR1" queryTableFieldId="2"/>
    <tableColumn id="3" xr3:uid="{F704B043-A4F1-4A01-ADF6-A13E444F9A60}" uniqueName="3" name="OTCAR2" queryTableFieldId="3"/>
    <tableColumn id="4" xr3:uid="{93E8BC49-40EA-4A77-8591-9C566C7A2893}" uniqueName="4" name="OTCDOK" queryTableFieldId="4"/>
    <tableColumn id="5" xr3:uid="{2E8D704F-9A42-4842-90E3-D9AE2E77FA50}" uniqueName="5" name="OTCLN2" queryTableFieldId="5"/>
    <tableColumn id="6" xr3:uid="{C2F223A3-C216-442F-9782-F981394C4DD4}" uniqueName="6" name="OTCLNM" queryTableFieldId="6"/>
    <tableColumn id="7" xr3:uid="{E3E8B365-AAF7-4E78-9889-D7660192BD8D}" uniqueName="7" name="OTCLNR" queryTableFieldId="7"/>
    <tableColumn id="8" xr3:uid="{6340FBFA-A78C-4139-B660-244BD0538ADD}" uniqueName="8" name="OTCLNS" queryTableFieldId="8"/>
    <tableColumn id="9" xr3:uid="{00C6CDFA-D8EA-4779-9D2F-B1136A43AC4C}" uniqueName="9" name="OTCOMM" queryTableFieldId="9"/>
    <tableColumn id="10" xr3:uid="{2049F9BE-1485-4BE0-9FCF-3F8375A343DC}" uniqueName="10" name="OTCSTE" queryTableFieldId="10"/>
    <tableColumn id="11" xr3:uid="{E6BAC3FF-E111-449D-A680-2E56E4C1D7FB}" uniqueName="11" name="OTDES1" queryTableFieldId="11"/>
    <tableColumn id="12" xr3:uid="{6D44B005-85A0-40DF-9211-CCF93703F51A}" uniqueName="12" name="OTDES2" queryTableFieldId="12"/>
    <tableColumn id="13" xr3:uid="{8953CB77-4039-4063-8C3D-DD3D44827C66}" uniqueName="13" name="OTDPAT" queryTableFieldId="13"/>
    <tableColumn id="33" xr3:uid="{BC91D48C-95D8-4913-8538-23ED539B852B}" uniqueName="33" name="GGTG" queryTableFieldId="33" dataDxfId="0">
      <calculatedColumnFormula>IFERROR(INDEX(Tableau2[#All],MATCH(Tableau1[[#This Row],[OTCLNR]],Tableau2[CLNI5],0),34),"pas trouvé")</calculatedColumnFormula>
    </tableColumn>
    <tableColumn id="14" xr3:uid="{ADC066D0-6A7F-4DE6-B9E9-FFC0C93C33CD}" uniqueName="14" name="OTEPAI" queryTableFieldId="14"/>
    <tableColumn id="15" xr3:uid="{EFA54F55-493E-498A-B612-C3AC1DAA3670}" uniqueName="15" name="OTEPAS" queryTableFieldId="15"/>
    <tableColumn id="34" xr3:uid="{91D15CAD-CF42-4D4B-A5E7-9826BDE7940B}" uniqueName="34" name="GGTG MEF" queryTableFieldId="34" dataDxfId="11">
      <calculatedColumnFormula>Tableau1[[#This Row],[GGTG]]*1000</calculatedColumnFormula>
    </tableColumn>
    <tableColumn id="35" xr3:uid="{55FEC560-5AC1-4504-83B1-D6F42A66A563}" uniqueName="35" name="Ponctuelle Sup" queryTableFieldId="35" dataDxfId="10">
      <calculatedColumnFormula>Tableau1[[#This Row],[OTEPAS]]*1000</calculatedColumnFormula>
    </tableColumn>
    <tableColumn id="36" xr3:uid="{54A31C6F-7470-41ED-9436-469D4F5092E8}" uniqueName="36" name="Ponctuelle Inf" queryTableFieldId="36" dataDxfId="9">
      <calculatedColumnFormula>Tableau1[[#This Row],[OTEPAI]]*1000</calculatedColumnFormula>
    </tableColumn>
    <tableColumn id="41" xr3:uid="{26A44F5C-5C9C-460C-A776-97609BD37520}" uniqueName="41" name="Dans tolérance Sup ?" queryTableFieldId="41" dataDxfId="8">
      <calculatedColumnFormula>IF(ABS(Tableau1[[#This Row],[OTEPAS]]-Tableau1[[#This Row],[GGTG]])&lt;0.001,"ok","nok")</calculatedColumnFormula>
    </tableColumn>
    <tableColumn id="42" xr3:uid="{90E14956-3551-4C4B-B32A-ADB4D9BB5512}" uniqueName="42" name="Dans tolérance Inf ?" queryTableFieldId="42" dataDxfId="7">
      <calculatedColumnFormula>IF(ABS(Tableau1[[#This Row],[OTEPAI]]-Tableau1[[#This Row],[GGTG]])&lt;0.001,"ok","nok")</calculatedColumnFormula>
    </tableColumn>
    <tableColumn id="16" xr3:uid="{41F658F1-87D9-4528-B2E1-6A5B903CF878}" uniqueName="16" name="OTF100" queryTableFieldId="16"/>
    <tableColumn id="17" xr3:uid="{07B282F0-1710-4EA1-8A19-9C8DD762A8B9}" uniqueName="17" name="OTHUIL" queryTableFieldId="17"/>
    <tableColumn id="18" xr3:uid="{B3348BF3-5C49-441D-AFB6-04BA8C6327E3}" uniqueName="18" name="OTLGMO" queryTableFieldId="18"/>
    <tableColumn id="19" xr3:uid="{B82707A6-6170-458A-B783-EB15DB9708CF}" uniqueName="19" name="OTLGNR" queryTableFieldId="19"/>
    <tableColumn id="20" xr3:uid="{D540536D-9A14-46CE-87EF-946F562E2AB7}" uniqueName="20" name="OTLGOP" queryTableFieldId="20"/>
    <tableColumn id="21" xr3:uid="{F230C537-F2A3-4596-83A0-BCEB149574B6}" uniqueName="21" name="OTMDAT" queryTableFieldId="21"/>
    <tableColumn id="37" xr3:uid="{2C3931DA-1659-4B3E-AE65-26EC53EFA4AC}" uniqueName="37" name="Longueur date conforme ?" queryTableFieldId="37" dataDxfId="6">
      <calculatedColumnFormula>LEN(Tableau1[[#This Row],[OTMDAT]])</calculatedColumnFormula>
    </tableColumn>
    <tableColumn id="38" xr3:uid="{6DE70A23-6076-4CCF-BC47-354F5955F0EB}" uniqueName="38" name="Jour" queryTableFieldId="38" dataDxfId="5">
      <calculatedColumnFormula>IF(Tableau1[[#This Row],[Longueur date conforme ?]]=7,(RIGHT(Tableau1[[#This Row],[OTMDAT]],2)),"non")</calculatedColumnFormula>
    </tableColumn>
    <tableColumn id="39" xr3:uid="{5C68ACF7-4932-403F-9B38-E99E78DDEF5A}" uniqueName="39" name="Mois" queryTableFieldId="39" dataDxfId="4">
      <calculatedColumnFormula>IF(Tableau1[[#This Row],[Longueur date conforme ?]]=7,(MID(Tableau1[[#This Row],[OTMDAT]],4,2)),"non")</calculatedColumnFormula>
    </tableColumn>
    <tableColumn id="40" xr3:uid="{84789AFE-D6B8-4D2C-9E27-65C867EDBAA5}" uniqueName="40" name="Année" queryTableFieldId="40" dataDxfId="3">
      <calculatedColumnFormula>IF(Tableau1[[#This Row],[Longueur date conforme ?]]=7,"20"&amp;(MID(Tableau1[[#This Row],[OTMDAT]],2,2)),"non")</calculatedColumnFormula>
    </tableColumn>
    <tableColumn id="22" xr3:uid="{E3F17185-679D-4A16-9CC9-24178A181CBF}" uniqueName="22" name="OTMHEU" queryTableFieldId="22"/>
    <tableColumn id="23" xr3:uid="{9CDB4012-C0EF-458E-BE58-7CB26236D433}" uniqueName="23" name="OTMQCL" queryTableFieldId="23"/>
    <tableColumn id="24" xr3:uid="{86BD8394-8BEF-4A93-BDD3-2456FEE63785}" uniqueName="24" name="OTMQMO" queryTableFieldId="24"/>
    <tableColumn id="25" xr3:uid="{E2D59BFC-024D-4B61-9D6D-EE719D91C806}" uniqueName="25" name="OTMQOP" queryTableFieldId="25"/>
    <tableColumn id="26" xr3:uid="{C64A7F20-6D22-4386-9618-F0C9CD28623F}" uniqueName="26" name="OTMQTA" queryTableFieldId="26"/>
    <tableColumn id="27" xr3:uid="{6E0334B7-2868-43D4-9756-324C6E12AD2A}" uniqueName="27" name="OTPATI" queryTableFieldId="27"/>
    <tableColumn id="28" xr3:uid="{5215BE0C-5301-4D94-B6F5-7406C0F0370E}" uniqueName="28" name="OTPOIN" queryTableFieldId="28"/>
    <tableColumn id="29" xr3:uid="{E3931534-D405-47D4-B892-7ADA51D05A13}" uniqueName="29" name="OTPOSU" queryTableFieldId="29"/>
    <tableColumn id="30" xr3:uid="{45E8EB26-EA3C-4A4C-97F0-22AD5BA5335D}" uniqueName="30" name="OTTRAN" queryTableFieldId="30"/>
    <tableColumn id="31" xr3:uid="{19ABE328-95A1-44C8-B31C-142B087B1C3E}" uniqueName="31" name="OTUTIL" queryTableFieldId="31"/>
    <tableColumn id="32" xr3:uid="{C1418BEE-0FDA-4DCA-96CF-F024AA756807}" uniqueName="32" name="OTVLAM" queryTableFieldId="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03DAD5-04B2-4C90-874C-086BD4918479}" name="Tableau2" displayName="Tableau2" ref="A1:BO12" tableType="queryTable" totalsRowShown="0">
  <autoFilter ref="A1:BO12" xr:uid="{2748DFD0-4B67-46C1-A245-3CE74B7C72C5}"/>
  <sortState xmlns:xlrd2="http://schemas.microsoft.com/office/spreadsheetml/2017/richdata2" ref="A2:BO12">
    <sortCondition ref="C1:C12"/>
  </sortState>
  <tableColumns count="67">
    <tableColumn id="1" xr3:uid="{8CB82720-9EE7-418A-9435-A7BCF2B7BC03}" uniqueName="1" name="TS" queryTableFieldId="1"/>
    <tableColumn id="2" xr3:uid="{CD8C307C-0738-43C5-8563-55161731B73C}" uniqueName="2" name="STSOP" queryTableFieldId="2"/>
    <tableColumn id="3" xr3:uid="{33B72B1A-C400-4E5E-985F-21E10A49E87E}" uniqueName="3" name="CSCN" queryTableFieldId="3"/>
    <tableColumn id="4" xr3:uid="{F13A2823-2610-48B0-9587-610BEB17410A}" uniqueName="4" name="MCHNR" queryTableFieldId="4"/>
    <tableColumn id="5" xr3:uid="{BEDA0107-89C7-45F2-AF50-0713741E4F61}" uniqueName="5" name="ORNPR" queryTableFieldId="5"/>
    <tableColumn id="6" xr3:uid="{F6AF9969-6ECF-4F7F-98CE-907EBD6ECCE6}" uniqueName="6" name="ORIPR" queryTableFieldId="6"/>
    <tableColumn id="7" xr3:uid="{7423D323-E8DE-49B0-AAD2-623724F44D6F}" uniqueName="7" name="CUNR" queryTableFieldId="7"/>
    <tableColumn id="8" xr3:uid="{591851E0-739B-4E8F-90A8-CF57A267E345}" uniqueName="8" name="CUNAM" queryTableFieldId="8"/>
    <tableColumn id="9" xr3:uid="{C1A3188F-5312-4E9B-903E-8AD3256DB0F4}" uniqueName="9" name="ORTYP" queryTableFieldId="9"/>
    <tableColumn id="10" xr3:uid="{A9153B20-4ABA-4AF1-95DF-268FABA902C8}" uniqueName="10" name="SPNR" queryTableFieldId="10"/>
    <tableColumn id="11" xr3:uid="{900DD527-1E49-49AC-AF1A-A2167C4F76C4}" uniqueName="11" name="SPOPN" queryTableFieldId="11"/>
    <tableColumn id="12" xr3:uid="{05FE3BCF-89A4-4095-B781-1554708907FD}" uniqueName="12" name="OPNRX" queryTableFieldId="12"/>
    <tableColumn id="13" xr3:uid="{E464B0D3-929E-488A-A28E-B3B0440500AD}" uniqueName="13" name="OPTY1" queryTableFieldId="13"/>
    <tableColumn id="14" xr3:uid="{466EE139-C575-4437-ABDD-7C4DA10C1F0E}" uniqueName="14" name="OPTY2" queryTableFieldId="14"/>
    <tableColumn id="15" xr3:uid="{870178DD-9D9B-4352-883A-2F32AD7B7997}" uniqueName="15" name="OPTY3" queryTableFieldId="15"/>
    <tableColumn id="16" xr3:uid="{3B06D69E-BB16-4D35-9835-FBB94EF31ACF}" uniqueName="16" name="OPTY4" queryTableFieldId="16"/>
    <tableColumn id="17" xr3:uid="{897A0707-0024-4024-8870-2241631DFA52}" uniqueName="17" name="OPTY5" queryTableFieldId="17"/>
    <tableColumn id="18" xr3:uid="{B37360E1-58ED-42E9-9D59-827FC064EC1B}" uniqueName="18" name="OPTY6" queryTableFieldId="18"/>
    <tableColumn id="22" xr3:uid="{36A12ECB-B0C3-4970-A5B5-FAC81DA0DDF7}" uniqueName="22" name="DTSTT" queryTableFieldId="22"/>
    <tableColumn id="23" xr3:uid="{90FE8C10-BA33-4936-8B1B-274E48183292}" uniqueName="23" name="DTENY" queryTableFieldId="23"/>
    <tableColumn id="24" xr3:uid="{FECBFB6E-7325-4D80-AEDF-BA7CAD988377}" uniqueName="24" name="DTENM" queryTableFieldId="24"/>
    <tableColumn id="25" xr3:uid="{41BC90B5-3C6F-4D64-8AA4-3278D838BE32}" uniqueName="25" name="DTEND" queryTableFieldId="25"/>
    <tableColumn id="26" xr3:uid="{EC2E6A2D-0332-4753-9E5C-C4F7B11E5AB6}" uniqueName="26" name="DTENT" queryTableFieldId="26"/>
    <tableColumn id="29" xr3:uid="{DDD9A854-54E9-461D-AD5C-4A7FB2F9B4AE}" uniqueName="29" name="SCHPG" queryTableFieldId="29"/>
    <tableColumn id="30" xr3:uid="{75E237A3-8D0A-47B7-BF7D-763402233766}" uniqueName="30" name="EUCDD" queryTableFieldId="30"/>
    <tableColumn id="31" xr3:uid="{47DAAE71-5635-4DC2-8443-4F9D84DAB60F}" uniqueName="31" name="EUSCDD" queryTableFieldId="31"/>
    <tableColumn id="32" xr3:uid="{081971F8-B70C-4912-A28C-157AD9537BFD}" uniqueName="32" name="OPLI" queryTableFieldId="32"/>
    <tableColumn id="33" xr3:uid="{80CED234-B75E-4EB7-A2E3-7A16A3C22274}" uniqueName="33" name="SHF" queryTableFieldId="33"/>
    <tableColumn id="34" xr3:uid="{45F69CCB-823E-40D6-BF5D-F282E4BE7411}" uniqueName="34" name="EMP" queryTableFieldId="34"/>
    <tableColumn id="35" xr3:uid="{170D672C-1FB1-4112-B67F-C24BADF56CCF}" uniqueName="35" name="ALY" queryTableFieldId="35"/>
    <tableColumn id="36" xr3:uid="{A3EB5FC5-DACC-4065-8547-0511F3930CED}" uniqueName="36" name="WIIN" queryTableFieldId="36"/>
    <tableColumn id="37" xr3:uid="{789B9E42-4702-479A-B974-50FF3D216E69}" uniqueName="37" name="WIOUT" queryTableFieldId="37"/>
    <tableColumn id="38" xr3:uid="{BA1E876C-06A2-4F45-B987-A8FDF09C194A}" uniqueName="38" name="GGIN" queryTableFieldId="38"/>
    <tableColumn id="39" xr3:uid="{BCC4B702-06A1-4446-B986-1E763B2CC896}" uniqueName="39" name="GGOUT" queryTableFieldId="39"/>
    <tableColumn id="40" xr3:uid="{365E0602-216D-4C54-B62F-0A617093DBC8}" uniqueName="40" name="WGIN" queryTableFieldId="40"/>
    <tableColumn id="41" xr3:uid="{BCC81E65-038C-4406-8D68-E0E53BA55B96}" uniqueName="41" name="WGOUT" queryTableFieldId="41"/>
    <tableColumn id="42" xr3:uid="{64EF43F0-1EB5-4DF8-B7A5-4D2ADA154790}" uniqueName="42" name="WGSC" queryTableFieldId="42"/>
    <tableColumn id="43" xr3:uid="{8E1E0610-A182-4282-8CD5-0041B0497857}" uniqueName="43" name="DWTI1" queryTableFieldId="43"/>
    <tableColumn id="44" xr3:uid="{291E997C-19E3-4757-909C-CB926809B881}" uniqueName="44" name="DWTI2" queryTableFieldId="44"/>
    <tableColumn id="45" xr3:uid="{DC854019-BD1C-4A71-B3CF-0A70DDF504E5}" uniqueName="45" name="DWTI3" queryTableFieldId="45"/>
    <tableColumn id="46" xr3:uid="{C3B9DE1E-D2F7-4E81-8F61-5D2BD7FEF82A}" uniqueName="46" name="DWTI4" queryTableFieldId="46"/>
    <tableColumn id="47" xr3:uid="{471D811C-ED3C-45B7-B049-B6BD4170FED6}" uniqueName="47" name="DWCD1" queryTableFieldId="47"/>
    <tableColumn id="48" xr3:uid="{64E18990-591F-4459-AEDD-83AC72E7BA28}" uniqueName="48" name="DWCD2" queryTableFieldId="48"/>
    <tableColumn id="49" xr3:uid="{2EC62D86-E451-42FD-9761-AFB75CC6E6A8}" uniqueName="49" name="DWCD3" queryTableFieldId="49"/>
    <tableColumn id="50" xr3:uid="{86B16EE3-6378-4D83-AC47-24E60836CA67}" uniqueName="50" name="DWCD4" queryTableFieldId="50"/>
    <tableColumn id="51" xr3:uid="{C644CA79-35E1-424A-A200-0C78DE139E4C}" uniqueName="51" name="OPREC" queryTableFieldId="51"/>
    <tableColumn id="52" xr3:uid="{2A02FF00-5A48-4F40-BD56-DB152EB32DFF}" uniqueName="52" name="HRTHK" queryTableFieldId="52"/>
    <tableColumn id="53" xr3:uid="{73B3C211-F9FD-4069-8C7D-69B0D0C8B799}" uniqueName="53" name="FILL1" queryTableFieldId="53"/>
    <tableColumn id="54" xr3:uid="{9C72CD00-629F-477E-ACAC-4FCE592E320B}" uniqueName="54" name="FILL2" queryTableFieldId="54"/>
    <tableColumn id="55" xr3:uid="{83BEEBE1-7270-4D9F-8DD7-1EDD2E3A66D7}" uniqueName="55" name="FILL3" queryTableFieldId="55"/>
    <tableColumn id="56" xr3:uid="{DA3A4C80-552F-4DE8-9804-264A652B1397}" uniqueName="56" name="FILL4" queryTableFieldId="56"/>
    <tableColumn id="57" xr3:uid="{926ADB71-77D8-4D43-B48F-0B9A4A2A6354}" uniqueName="57" name="SCRT" queryTableFieldId="57"/>
    <tableColumn id="58" xr3:uid="{D428599F-A471-4AD2-9B2D-FCFB07289BE3}" uniqueName="58" name="OPTI" queryTableFieldId="58"/>
    <tableColumn id="59" xr3:uid="{629E791B-3DE1-42A0-9C0E-0E70A3067E73}" uniqueName="59" name="STSO1" queryTableFieldId="59"/>
    <tableColumn id="60" xr3:uid="{1E66C931-2ABE-47F4-8DDF-3BC1C68A26EC}" uniqueName="60" name="STSO2" queryTableFieldId="60"/>
    <tableColumn id="61" xr3:uid="{C4822F2A-E3C5-4236-A01A-2E4B5DE98750}" uniqueName="61" name="CLNI5" queryTableFieldId="61"/>
    <tableColumn id="62" xr3:uid="{85B2FAC5-DE9C-4DB9-8C67-F494CF77773A}" uniqueName="62" name="CLNIM" queryTableFieldId="62"/>
    <tableColumn id="63" xr3:uid="{1BE36CF3-2548-4534-94E2-F781372F5964}" uniqueName="63" name="CLNI2" queryTableFieldId="63"/>
    <tableColumn id="64" xr3:uid="{4C7C4613-6E3D-4FCB-BCF1-B4CEBA8023B9}" uniqueName="64" name="CLNI2S" queryTableFieldId="64"/>
    <tableColumn id="65" xr3:uid="{682EF93A-CF29-4073-AC29-C3755673808C}" uniqueName="65" name="CLND5" queryTableFieldId="65"/>
    <tableColumn id="66" xr3:uid="{C859EA0C-4B1C-4B48-AF02-254255B816FF}" uniqueName="66" name="CLNDM" queryTableFieldId="66"/>
    <tableColumn id="67" xr3:uid="{0EE902B3-A31B-436D-A605-09B1423670BF}" uniqueName="67" name="CLND2" queryTableFieldId="67"/>
    <tableColumn id="68" xr3:uid="{CF7A25FC-FD1D-451D-B3C2-759025B2472C}" uniqueName="68" name="CLND2S" queryTableFieldId="68"/>
    <tableColumn id="69" xr3:uid="{662F3FE4-6278-4C58-82EF-77E567FED305}" uniqueName="69" name="MICSTE" queryTableFieldId="69"/>
    <tableColumn id="70" xr3:uid="{FB878B41-C11A-49CB-9C55-1E18D24BEC61}" uniqueName="70" name="MIDES5" queryTableFieldId="70"/>
    <tableColumn id="19" xr3:uid="{C9E6AD3C-E993-422C-9A0B-39923789C6F1}" uniqueName="19" name="Date calculée" queryTableFieldId="71" dataDxfId="2">
      <calculatedColumnFormula>IF(Tableau2[[#This Row],[DTEND]]&lt;10,"0"&amp;Tableau2[[#This Row],[DTEND]],Tableau2[[#This Row],[DTEND]])&amp;"."&amp;IF(Tableau2[[#This Row],[DTENM]]&lt;10,"0"&amp;Tableau2[[#This Row],[DTENM]],Tableau2[[#This Row],[DTENM]])&amp;"."&amp;"20"&amp;Tableau2[[#This Row],[DTENY]]</calculatedColumnFormula>
    </tableColumn>
    <tableColumn id="20" xr3:uid="{EEEBE39F-A9E0-437D-8B49-D2A92AE5801B}" uniqueName="20" name="Heure calculée" queryTableFieldId="72" dataDxfId="1">
      <calculatedColumnFormula>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2541E-E7D9-49E3-875B-90F68527907B}">
  <dimension ref="A1:AP21"/>
  <sheetViews>
    <sheetView tabSelected="1" workbookViewId="0">
      <selection activeCell="F32" sqref="F32"/>
    </sheetView>
  </sheetViews>
  <sheetFormatPr baseColWidth="10" defaultRowHeight="15" x14ac:dyDescent="0.25"/>
  <cols>
    <col min="1" max="1" width="9.7109375" bestFit="1" customWidth="1"/>
    <col min="2" max="3" width="10.28515625" bestFit="1" customWidth="1"/>
    <col min="4" max="4" width="10.7109375" bestFit="1" customWidth="1"/>
    <col min="5" max="5" width="10.140625" bestFit="1" customWidth="1"/>
    <col min="6" max="6" width="11" bestFit="1" customWidth="1"/>
    <col min="7" max="7" width="10.28515625" bestFit="1" customWidth="1"/>
    <col min="8" max="8" width="10.140625" bestFit="1" customWidth="1"/>
    <col min="9" max="9" width="12" bestFit="1" customWidth="1"/>
    <col min="10" max="10" width="9.85546875" bestFit="1" customWidth="1"/>
    <col min="11" max="11" width="31" bestFit="1" customWidth="1"/>
    <col min="12" max="12" width="14.42578125" bestFit="1" customWidth="1"/>
    <col min="13" max="13" width="10.42578125" bestFit="1" customWidth="1"/>
    <col min="14" max="14" width="10.28515625" bestFit="1" customWidth="1"/>
    <col min="15" max="15" width="9.7109375" bestFit="1" customWidth="1"/>
    <col min="16" max="16" width="10.140625" bestFit="1" customWidth="1"/>
    <col min="17" max="17" width="12.85546875" bestFit="1" customWidth="1"/>
    <col min="18" max="18" width="16.5703125" bestFit="1" customWidth="1"/>
    <col min="19" max="19" width="15.7109375" bestFit="1" customWidth="1"/>
    <col min="20" max="20" width="21.7109375" bestFit="1" customWidth="1"/>
    <col min="21" max="21" width="20.85546875" bestFit="1" customWidth="1"/>
    <col min="22" max="22" width="9.7109375" bestFit="1" customWidth="1"/>
    <col min="23" max="23" width="9.85546875" bestFit="1" customWidth="1"/>
    <col min="24" max="24" width="11.28515625" bestFit="1" customWidth="1"/>
    <col min="25" max="26" width="10.5703125" bestFit="1" customWidth="1"/>
    <col min="27" max="27" width="11.140625" bestFit="1" customWidth="1"/>
    <col min="28" max="28" width="26.7109375" bestFit="1" customWidth="1"/>
    <col min="29" max="29" width="7" bestFit="1" customWidth="1"/>
    <col min="30" max="30" width="7.7109375" bestFit="1" customWidth="1"/>
    <col min="31" max="31" width="9.140625" bestFit="1" customWidth="1"/>
    <col min="32" max="32" width="11.28515625" bestFit="1" customWidth="1"/>
    <col min="33" max="33" width="11" bestFit="1" customWidth="1"/>
    <col min="34" max="34" width="12.28515625" bestFit="1" customWidth="1"/>
    <col min="35" max="35" width="11.5703125" bestFit="1" customWidth="1"/>
    <col min="36" max="36" width="11.28515625" bestFit="1" customWidth="1"/>
    <col min="37" max="37" width="9.7109375" bestFit="1" customWidth="1"/>
    <col min="38" max="38" width="10.28515625" bestFit="1" customWidth="1"/>
    <col min="39" max="39" width="10.7109375" bestFit="1" customWidth="1"/>
    <col min="40" max="40" width="10.5703125" bestFit="1" customWidth="1"/>
    <col min="41" max="41" width="9.5703125" bestFit="1" customWidth="1"/>
    <col min="42" max="42" width="11" bestFit="1" customWidth="1"/>
  </cols>
  <sheetData>
    <row r="1" spans="1:42" x14ac:dyDescent="0.25">
      <c r="A1" t="s">
        <v>126</v>
      </c>
      <c r="B1" t="s">
        <v>127</v>
      </c>
      <c r="C1" t="s">
        <v>128</v>
      </c>
      <c r="D1" t="s">
        <v>129</v>
      </c>
      <c r="E1" t="s">
        <v>130</v>
      </c>
      <c r="F1" t="s">
        <v>131</v>
      </c>
      <c r="G1" t="s">
        <v>132</v>
      </c>
      <c r="H1" t="s">
        <v>133</v>
      </c>
      <c r="I1" t="s">
        <v>134</v>
      </c>
      <c r="J1" t="s">
        <v>135</v>
      </c>
      <c r="K1" t="s">
        <v>136</v>
      </c>
      <c r="L1" t="s">
        <v>137</v>
      </c>
      <c r="M1" t="s">
        <v>138</v>
      </c>
      <c r="N1" t="s">
        <v>172</v>
      </c>
      <c r="O1" t="s">
        <v>139</v>
      </c>
      <c r="P1" t="s">
        <v>140</v>
      </c>
      <c r="Q1" t="s">
        <v>173</v>
      </c>
      <c r="R1" t="s">
        <v>175</v>
      </c>
      <c r="S1" t="s">
        <v>174</v>
      </c>
      <c r="T1" t="s">
        <v>180</v>
      </c>
      <c r="U1" t="s">
        <v>181</v>
      </c>
      <c r="V1" t="s">
        <v>141</v>
      </c>
      <c r="W1" t="s">
        <v>142</v>
      </c>
      <c r="X1" t="s">
        <v>143</v>
      </c>
      <c r="Y1" t="s">
        <v>144</v>
      </c>
      <c r="Z1" t="s">
        <v>145</v>
      </c>
      <c r="AA1" t="s">
        <v>146</v>
      </c>
      <c r="AB1" t="s">
        <v>176</v>
      </c>
      <c r="AC1" t="s">
        <v>177</v>
      </c>
      <c r="AD1" t="s">
        <v>178</v>
      </c>
      <c r="AE1" t="s">
        <v>179</v>
      </c>
      <c r="AF1" t="s">
        <v>147</v>
      </c>
      <c r="AG1" t="s">
        <v>148</v>
      </c>
      <c r="AH1" t="s">
        <v>149</v>
      </c>
      <c r="AI1" t="s">
        <v>150</v>
      </c>
      <c r="AJ1" t="s">
        <v>151</v>
      </c>
      <c r="AK1" t="s">
        <v>152</v>
      </c>
      <c r="AL1" t="s">
        <v>153</v>
      </c>
      <c r="AM1" t="s">
        <v>154</v>
      </c>
      <c r="AN1" t="s">
        <v>155</v>
      </c>
      <c r="AO1" t="s">
        <v>156</v>
      </c>
      <c r="AP1" t="s">
        <v>157</v>
      </c>
    </row>
    <row r="2" spans="1:42" x14ac:dyDescent="0.25">
      <c r="A2" t="s">
        <v>158</v>
      </c>
      <c r="B2" t="s">
        <v>70</v>
      </c>
      <c r="C2" t="s">
        <v>70</v>
      </c>
      <c r="D2" t="s">
        <v>159</v>
      </c>
      <c r="E2">
        <v>10</v>
      </c>
      <c r="F2" t="s">
        <v>71</v>
      </c>
      <c r="G2">
        <v>14852</v>
      </c>
      <c r="H2">
        <v>0</v>
      </c>
      <c r="I2" t="s">
        <v>70</v>
      </c>
      <c r="J2" t="s">
        <v>120</v>
      </c>
      <c r="K2" t="s">
        <v>70</v>
      </c>
      <c r="L2" t="s">
        <v>70</v>
      </c>
      <c r="M2" t="s">
        <v>70</v>
      </c>
      <c r="N2" t="str">
        <f>IFERROR(INDEX(Tableau2[#All],MATCH(Tableau1[[#This Row],[OTCLNR]],Tableau2[CLNI5],0),34),"pas trouvé")</f>
        <v>pas trouvé</v>
      </c>
      <c r="O2">
        <v>0</v>
      </c>
      <c r="P2">
        <v>1.4E-2</v>
      </c>
      <c r="Q2" t="e">
        <f>Tableau1[[#This Row],[GGTG]]*1000</f>
        <v>#VALUE!</v>
      </c>
      <c r="R2">
        <f>Tableau1[[#This Row],[OTEPAS]]*1000</f>
        <v>14</v>
      </c>
      <c r="S2">
        <f>Tableau1[[#This Row],[OTEPAI]]*1000</f>
        <v>0</v>
      </c>
      <c r="T2" t="e">
        <f>IF(ABS(Tableau1[[#This Row],[OTEPAS]]-Tableau1[[#This Row],[GGTG]])&lt;0.001,"ok","nok")</f>
        <v>#VALUE!</v>
      </c>
      <c r="U2" t="e">
        <f>IF(ABS(Tableau1[[#This Row],[OTEPAI]]-Tableau1[[#This Row],[GGTG]])&lt;0.001,"ok","nok")</f>
        <v>#VALUE!</v>
      </c>
      <c r="V2" t="s">
        <v>70</v>
      </c>
      <c r="W2" t="s">
        <v>70</v>
      </c>
      <c r="X2">
        <v>0</v>
      </c>
      <c r="Y2" t="s">
        <v>70</v>
      </c>
      <c r="Z2">
        <v>0</v>
      </c>
      <c r="AA2">
        <v>1200406</v>
      </c>
      <c r="AB2">
        <f>LEN(Tableau1[[#This Row],[OTMDAT]])</f>
        <v>7</v>
      </c>
      <c r="AC2" t="str">
        <f>IF(Tableau1[[#This Row],[Longueur date conforme ?]]=7,(RIGHT(Tableau1[[#This Row],[OTMDAT]],2)),"non")</f>
        <v>06</v>
      </c>
      <c r="AD2" t="str">
        <f>IF(Tableau1[[#This Row],[Longueur date conforme ?]]=7,(MID(Tableau1[[#This Row],[OTMDAT]],4,2)),"non")</f>
        <v>04</v>
      </c>
      <c r="AE2" t="str">
        <f>IF(Tableau1[[#This Row],[Longueur date conforme ?]]=7,"20"&amp;(MID(Tableau1[[#This Row],[OTMDAT]],2,2)),"non")</f>
        <v>2020</v>
      </c>
      <c r="AF2">
        <v>145537</v>
      </c>
      <c r="AG2" t="s">
        <v>70</v>
      </c>
      <c r="AH2">
        <v>0</v>
      </c>
      <c r="AI2">
        <v>0</v>
      </c>
      <c r="AJ2">
        <v>0</v>
      </c>
      <c r="AK2" t="s">
        <v>70</v>
      </c>
      <c r="AL2">
        <v>0</v>
      </c>
      <c r="AM2">
        <v>0</v>
      </c>
      <c r="AN2" t="s">
        <v>121</v>
      </c>
      <c r="AO2" t="s">
        <v>160</v>
      </c>
      <c r="AP2">
        <v>0</v>
      </c>
    </row>
    <row r="3" spans="1:42" x14ac:dyDescent="0.25">
      <c r="A3" t="s">
        <v>158</v>
      </c>
      <c r="B3" t="s">
        <v>70</v>
      </c>
      <c r="C3" t="s">
        <v>70</v>
      </c>
      <c r="D3" t="s">
        <v>159</v>
      </c>
      <c r="E3">
        <v>20</v>
      </c>
      <c r="F3" t="s">
        <v>71</v>
      </c>
      <c r="G3">
        <v>14852</v>
      </c>
      <c r="H3">
        <v>0</v>
      </c>
      <c r="I3" t="s">
        <v>70</v>
      </c>
      <c r="J3" t="s">
        <v>120</v>
      </c>
      <c r="K3" t="s">
        <v>70</v>
      </c>
      <c r="L3" t="s">
        <v>70</v>
      </c>
      <c r="M3" t="s">
        <v>70</v>
      </c>
      <c r="N3" t="str">
        <f>IFERROR(INDEX(Tableau2[#All],MATCH(Tableau1[[#This Row],[OTCLNR]],Tableau2[CLNI5],0),34),"pas trouvé")</f>
        <v>pas trouvé</v>
      </c>
      <c r="O3">
        <v>0</v>
      </c>
      <c r="P3">
        <v>1.41E-2</v>
      </c>
      <c r="Q3" t="e">
        <f>Tableau1[[#This Row],[GGTG]]*1000</f>
        <v>#VALUE!</v>
      </c>
      <c r="R3">
        <f>Tableau1[[#This Row],[OTEPAS]]*1000</f>
        <v>14.1</v>
      </c>
      <c r="S3">
        <f>Tableau1[[#This Row],[OTEPAI]]*1000</f>
        <v>0</v>
      </c>
      <c r="T3" t="e">
        <f>IF(ABS(Tableau1[[#This Row],[OTEPAS]]-Tableau1[[#This Row],[GGTG]])&lt;0.001,"ok","nok")</f>
        <v>#VALUE!</v>
      </c>
      <c r="U3" t="e">
        <f>IF(ABS(Tableau1[[#This Row],[OTEPAI]]-Tableau1[[#This Row],[GGTG]])&lt;0.001,"ok","nok")</f>
        <v>#VALUE!</v>
      </c>
      <c r="V3" t="s">
        <v>70</v>
      </c>
      <c r="W3" t="s">
        <v>70</v>
      </c>
      <c r="X3">
        <v>0</v>
      </c>
      <c r="Y3" t="s">
        <v>70</v>
      </c>
      <c r="Z3">
        <v>0</v>
      </c>
      <c r="AA3">
        <v>1200406</v>
      </c>
      <c r="AB3">
        <f>LEN(Tableau1[[#This Row],[OTMDAT]])</f>
        <v>7</v>
      </c>
      <c r="AC3" t="str">
        <f>IF(Tableau1[[#This Row],[Longueur date conforme ?]]=7,(RIGHT(Tableau1[[#This Row],[OTMDAT]],2)),"non")</f>
        <v>06</v>
      </c>
      <c r="AD3" t="str">
        <f>IF(Tableau1[[#This Row],[Longueur date conforme ?]]=7,(MID(Tableau1[[#This Row],[OTMDAT]],4,2)),"non")</f>
        <v>04</v>
      </c>
      <c r="AE3" t="str">
        <f>IF(Tableau1[[#This Row],[Longueur date conforme ?]]=7,"20"&amp;(MID(Tableau1[[#This Row],[OTMDAT]],2,2)),"non")</f>
        <v>2020</v>
      </c>
      <c r="AF3">
        <v>145541</v>
      </c>
      <c r="AG3" t="s">
        <v>70</v>
      </c>
      <c r="AH3">
        <v>0</v>
      </c>
      <c r="AI3">
        <v>0</v>
      </c>
      <c r="AJ3">
        <v>0</v>
      </c>
      <c r="AK3" t="s">
        <v>70</v>
      </c>
      <c r="AL3">
        <v>0</v>
      </c>
      <c r="AM3">
        <v>0</v>
      </c>
      <c r="AN3" t="s">
        <v>121</v>
      </c>
      <c r="AO3" t="s">
        <v>160</v>
      </c>
      <c r="AP3">
        <v>0</v>
      </c>
    </row>
    <row r="4" spans="1:42" x14ac:dyDescent="0.25">
      <c r="A4" t="s">
        <v>161</v>
      </c>
      <c r="B4" t="s">
        <v>70</v>
      </c>
      <c r="C4" t="s">
        <v>70</v>
      </c>
      <c r="D4" t="s">
        <v>163</v>
      </c>
      <c r="E4">
        <v>10</v>
      </c>
      <c r="F4" t="s">
        <v>84</v>
      </c>
      <c r="G4">
        <v>14840</v>
      </c>
      <c r="H4">
        <v>0</v>
      </c>
      <c r="I4" t="s">
        <v>70</v>
      </c>
      <c r="J4" t="s">
        <v>120</v>
      </c>
      <c r="K4" t="s">
        <v>167</v>
      </c>
      <c r="L4" t="s">
        <v>166</v>
      </c>
      <c r="M4" t="s">
        <v>70</v>
      </c>
      <c r="N4" t="str">
        <f>IFERROR(INDEX(Tableau2[#All],MATCH(Tableau1[[#This Row],[OTCLNR]],Tableau2[CLNI5],0),34),"pas trouvé")</f>
        <v>pas trouvé</v>
      </c>
      <c r="O4">
        <v>6.3200000000000001E-3</v>
      </c>
      <c r="P4">
        <v>6.3200000000000001E-3</v>
      </c>
      <c r="Q4" t="e">
        <f>Tableau1[[#This Row],[GGTG]]*1000</f>
        <v>#VALUE!</v>
      </c>
      <c r="R4">
        <f>Tableau1[[#This Row],[OTEPAS]]*1000</f>
        <v>6.32</v>
      </c>
      <c r="S4">
        <f>Tableau1[[#This Row],[OTEPAI]]*1000</f>
        <v>6.32</v>
      </c>
      <c r="T4" t="e">
        <f>IF(ABS(Tableau1[[#This Row],[OTEPAS]]-Tableau1[[#This Row],[GGTG]])&lt;0.001,"ok","nok")</f>
        <v>#VALUE!</v>
      </c>
      <c r="U4" t="e">
        <f>IF(ABS(Tableau1[[#This Row],[OTEPAI]]-Tableau1[[#This Row],[GGTG]])&lt;0.001,"ok","nok")</f>
        <v>#VALUE!</v>
      </c>
      <c r="V4" t="s">
        <v>70</v>
      </c>
      <c r="W4" t="s">
        <v>94</v>
      </c>
      <c r="X4">
        <v>0</v>
      </c>
      <c r="Y4" t="s">
        <v>91</v>
      </c>
      <c r="Z4">
        <v>0</v>
      </c>
      <c r="AA4">
        <v>1200406</v>
      </c>
      <c r="AB4">
        <f>LEN(Tableau1[[#This Row],[OTMDAT]])</f>
        <v>7</v>
      </c>
      <c r="AC4" t="str">
        <f>IF(Tableau1[[#This Row],[Longueur date conforme ?]]=7,(RIGHT(Tableau1[[#This Row],[OTMDAT]],2)),"non")</f>
        <v>06</v>
      </c>
      <c r="AD4" t="str">
        <f>IF(Tableau1[[#This Row],[Longueur date conforme ?]]=7,(MID(Tableau1[[#This Row],[OTMDAT]],4,2)),"non")</f>
        <v>04</v>
      </c>
      <c r="AE4" t="str">
        <f>IF(Tableau1[[#This Row],[Longueur date conforme ?]]=7,"20"&amp;(MID(Tableau1[[#This Row],[OTMDAT]],2,2)),"non")</f>
        <v>2020</v>
      </c>
      <c r="AF4">
        <v>171053</v>
      </c>
      <c r="AG4" t="s">
        <v>164</v>
      </c>
      <c r="AH4">
        <v>215</v>
      </c>
      <c r="AI4">
        <v>1045</v>
      </c>
      <c r="AJ4">
        <v>0.2</v>
      </c>
      <c r="AK4" t="s">
        <v>70</v>
      </c>
      <c r="AL4">
        <v>3</v>
      </c>
      <c r="AM4">
        <v>3</v>
      </c>
      <c r="AN4" t="s">
        <v>96</v>
      </c>
      <c r="AO4" t="s">
        <v>162</v>
      </c>
      <c r="AP4">
        <v>0</v>
      </c>
    </row>
    <row r="5" spans="1:42" x14ac:dyDescent="0.25">
      <c r="A5" t="s">
        <v>161</v>
      </c>
      <c r="B5" t="s">
        <v>70</v>
      </c>
      <c r="C5" t="s">
        <v>70</v>
      </c>
      <c r="D5" t="s">
        <v>163</v>
      </c>
      <c r="E5">
        <v>10</v>
      </c>
      <c r="F5" t="s">
        <v>84</v>
      </c>
      <c r="G5">
        <v>26846</v>
      </c>
      <c r="H5">
        <v>0</v>
      </c>
      <c r="I5" t="s">
        <v>70</v>
      </c>
      <c r="J5" t="s">
        <v>120</v>
      </c>
      <c r="K5" t="s">
        <v>168</v>
      </c>
      <c r="L5" t="s">
        <v>70</v>
      </c>
      <c r="M5" t="s">
        <v>70</v>
      </c>
      <c r="N5" t="str">
        <f>IFERROR(INDEX(Tableau2[#All],MATCH(Tableau1[[#This Row],[OTCLNR]],Tableau2[CLNI5],0),34),"pas trouvé")</f>
        <v>pas trouvé</v>
      </c>
      <c r="O5">
        <v>6.3E-3</v>
      </c>
      <c r="P5">
        <v>6.2399999999999999E-3</v>
      </c>
      <c r="Q5" t="e">
        <f>Tableau1[[#This Row],[GGTG]]*1000</f>
        <v>#VALUE!</v>
      </c>
      <c r="R5">
        <f>Tableau1[[#This Row],[OTEPAS]]*1000</f>
        <v>6.24</v>
      </c>
      <c r="S5">
        <f>Tableau1[[#This Row],[OTEPAI]]*1000</f>
        <v>6.3</v>
      </c>
      <c r="T5" t="e">
        <f>IF(ABS(Tableau1[[#This Row],[OTEPAS]]-Tableau1[[#This Row],[GGTG]])&lt;0.001,"ok","nok")</f>
        <v>#VALUE!</v>
      </c>
      <c r="U5" t="e">
        <f>IF(ABS(Tableau1[[#This Row],[OTEPAI]]-Tableau1[[#This Row],[GGTG]])&lt;0.001,"ok","nok")</f>
        <v>#VALUE!</v>
      </c>
      <c r="V5" t="s">
        <v>70</v>
      </c>
      <c r="W5" t="s">
        <v>94</v>
      </c>
      <c r="X5">
        <v>0</v>
      </c>
      <c r="Y5" t="s">
        <v>91</v>
      </c>
      <c r="Z5">
        <v>0</v>
      </c>
      <c r="AA5">
        <v>1200406</v>
      </c>
      <c r="AB5">
        <f>LEN(Tableau1[[#This Row],[OTMDAT]])</f>
        <v>7</v>
      </c>
      <c r="AC5" t="str">
        <f>IF(Tableau1[[#This Row],[Longueur date conforme ?]]=7,(RIGHT(Tableau1[[#This Row],[OTMDAT]],2)),"non")</f>
        <v>06</v>
      </c>
      <c r="AD5" t="str">
        <f>IF(Tableau1[[#This Row],[Longueur date conforme ?]]=7,(MID(Tableau1[[#This Row],[OTMDAT]],4,2)),"non")</f>
        <v>04</v>
      </c>
      <c r="AE5" t="str">
        <f>IF(Tableau1[[#This Row],[Longueur date conforme ?]]=7,"20"&amp;(MID(Tableau1[[#This Row],[OTMDAT]],2,2)),"non")</f>
        <v>2020</v>
      </c>
      <c r="AF5">
        <v>190525</v>
      </c>
      <c r="AG5" t="s">
        <v>164</v>
      </c>
      <c r="AH5">
        <v>910</v>
      </c>
      <c r="AI5">
        <v>640</v>
      </c>
      <c r="AJ5">
        <v>0.1</v>
      </c>
      <c r="AK5" t="s">
        <v>70</v>
      </c>
      <c r="AL5">
        <v>5</v>
      </c>
      <c r="AM5">
        <v>5</v>
      </c>
      <c r="AN5" t="s">
        <v>116</v>
      </c>
      <c r="AO5" t="s">
        <v>160</v>
      </c>
      <c r="AP5">
        <v>0</v>
      </c>
    </row>
    <row r="6" spans="1:42" x14ac:dyDescent="0.25">
      <c r="A6" t="s">
        <v>161</v>
      </c>
      <c r="B6" t="s">
        <v>70</v>
      </c>
      <c r="C6" t="s">
        <v>70</v>
      </c>
      <c r="D6" t="s">
        <v>163</v>
      </c>
      <c r="E6">
        <v>10</v>
      </c>
      <c r="F6" t="s">
        <v>84</v>
      </c>
      <c r="G6">
        <v>14843</v>
      </c>
      <c r="H6">
        <v>0</v>
      </c>
      <c r="I6" t="s">
        <v>70</v>
      </c>
      <c r="J6" t="s">
        <v>120</v>
      </c>
      <c r="K6" t="s">
        <v>169</v>
      </c>
      <c r="L6" t="s">
        <v>166</v>
      </c>
      <c r="M6" t="s">
        <v>70</v>
      </c>
      <c r="N6" t="str">
        <f>IFERROR(INDEX(Tableau2[#All],MATCH(Tableau1[[#This Row],[OTCLNR]],Tableau2[CLNI5],0),34),"pas trouvé")</f>
        <v>pas trouvé</v>
      </c>
      <c r="O6">
        <v>6.3E-3</v>
      </c>
      <c r="P6">
        <v>6.3400000000000001E-3</v>
      </c>
      <c r="Q6" t="e">
        <f>Tableau1[[#This Row],[GGTG]]*1000</f>
        <v>#VALUE!</v>
      </c>
      <c r="R6">
        <f>Tableau1[[#This Row],[OTEPAS]]*1000</f>
        <v>6.34</v>
      </c>
      <c r="S6">
        <f>Tableau1[[#This Row],[OTEPAI]]*1000</f>
        <v>6.3</v>
      </c>
      <c r="T6" t="e">
        <f>IF(ABS(Tableau1[[#This Row],[OTEPAS]]-Tableau1[[#This Row],[GGTG]])&lt;0.001,"ok","nok")</f>
        <v>#VALUE!</v>
      </c>
      <c r="U6" t="e">
        <f>IF(ABS(Tableau1[[#This Row],[OTEPAI]]-Tableau1[[#This Row],[GGTG]])&lt;0.001,"ok","nok")</f>
        <v>#VALUE!</v>
      </c>
      <c r="V6" t="s">
        <v>70</v>
      </c>
      <c r="W6" t="s">
        <v>94</v>
      </c>
      <c r="X6">
        <v>0</v>
      </c>
      <c r="Y6" t="s">
        <v>91</v>
      </c>
      <c r="Z6">
        <v>0</v>
      </c>
      <c r="AA6">
        <v>1200406</v>
      </c>
      <c r="AB6">
        <f>LEN(Tableau1[[#This Row],[OTMDAT]])</f>
        <v>7</v>
      </c>
      <c r="AC6" t="str">
        <f>IF(Tableau1[[#This Row],[Longueur date conforme ?]]=7,(RIGHT(Tableau1[[#This Row],[OTMDAT]],2)),"non")</f>
        <v>06</v>
      </c>
      <c r="AD6" t="str">
        <f>IF(Tableau1[[#This Row],[Longueur date conforme ?]]=7,(MID(Tableau1[[#This Row],[OTMDAT]],4,2)),"non")</f>
        <v>04</v>
      </c>
      <c r="AE6" t="str">
        <f>IF(Tableau1[[#This Row],[Longueur date conforme ?]]=7,"20"&amp;(MID(Tableau1[[#This Row],[OTMDAT]],2,2)),"non")</f>
        <v>2020</v>
      </c>
      <c r="AF6">
        <v>210629</v>
      </c>
      <c r="AG6" t="s">
        <v>164</v>
      </c>
      <c r="AH6">
        <v>215</v>
      </c>
      <c r="AI6">
        <v>1045</v>
      </c>
      <c r="AJ6">
        <v>0.2</v>
      </c>
      <c r="AK6" t="s">
        <v>70</v>
      </c>
      <c r="AL6">
        <v>4</v>
      </c>
      <c r="AM6">
        <v>3</v>
      </c>
      <c r="AN6" t="s">
        <v>97</v>
      </c>
      <c r="AO6" t="s">
        <v>162</v>
      </c>
      <c r="AP6">
        <v>0</v>
      </c>
    </row>
    <row r="7" spans="1:42" x14ac:dyDescent="0.25">
      <c r="A7" t="s">
        <v>161</v>
      </c>
      <c r="B7" t="s">
        <v>70</v>
      </c>
      <c r="C7" t="s">
        <v>70</v>
      </c>
      <c r="D7" t="s">
        <v>159</v>
      </c>
      <c r="E7">
        <v>10</v>
      </c>
      <c r="F7" t="s">
        <v>84</v>
      </c>
      <c r="G7">
        <v>26848</v>
      </c>
      <c r="H7">
        <v>0</v>
      </c>
      <c r="I7" t="s">
        <v>70</v>
      </c>
      <c r="J7" t="s">
        <v>120</v>
      </c>
      <c r="K7" t="s">
        <v>170</v>
      </c>
      <c r="L7" t="s">
        <v>171</v>
      </c>
      <c r="M7" t="s">
        <v>70</v>
      </c>
      <c r="N7" t="str">
        <f>IFERROR(INDEX(Tableau2[#All],MATCH(Tableau1[[#This Row],[OTCLNR]],Tableau2[CLNI5],0),34),"pas trouvé")</f>
        <v>pas trouvé</v>
      </c>
      <c r="O7">
        <v>6.3E-3</v>
      </c>
      <c r="P7">
        <v>6.3E-3</v>
      </c>
      <c r="Q7" t="e">
        <f>Tableau1[[#This Row],[GGTG]]*1000</f>
        <v>#VALUE!</v>
      </c>
      <c r="R7">
        <f>Tableau1[[#This Row],[OTEPAS]]*1000</f>
        <v>6.3</v>
      </c>
      <c r="S7">
        <f>Tableau1[[#This Row],[OTEPAI]]*1000</f>
        <v>6.3</v>
      </c>
      <c r="T7" t="e">
        <f>IF(ABS(Tableau1[[#This Row],[OTEPAS]]-Tableau1[[#This Row],[GGTG]])&lt;0.001,"ok","nok")</f>
        <v>#VALUE!</v>
      </c>
      <c r="U7" t="e">
        <f>IF(ABS(Tableau1[[#This Row],[OTEPAI]]-Tableau1[[#This Row],[GGTG]])&lt;0.001,"ok","nok")</f>
        <v>#VALUE!</v>
      </c>
      <c r="V7" t="s">
        <v>70</v>
      </c>
      <c r="W7" t="s">
        <v>94</v>
      </c>
      <c r="X7">
        <v>0</v>
      </c>
      <c r="Y7" t="s">
        <v>91</v>
      </c>
      <c r="Z7">
        <v>0</v>
      </c>
      <c r="AA7">
        <v>1200407</v>
      </c>
      <c r="AB7">
        <f>LEN(Tableau1[[#This Row],[OTMDAT]])</f>
        <v>7</v>
      </c>
      <c r="AC7" t="str">
        <f>IF(Tableau1[[#This Row],[Longueur date conforme ?]]=7,(RIGHT(Tableau1[[#This Row],[OTMDAT]],2)),"non")</f>
        <v>07</v>
      </c>
      <c r="AD7" t="str">
        <f>IF(Tableau1[[#This Row],[Longueur date conforme ?]]=7,(MID(Tableau1[[#This Row],[OTMDAT]],4,2)),"non")</f>
        <v>04</v>
      </c>
      <c r="AE7" t="str">
        <f>IF(Tableau1[[#This Row],[Longueur date conforme ?]]=7,"20"&amp;(MID(Tableau1[[#This Row],[OTMDAT]],2,2)),"non")</f>
        <v>2020</v>
      </c>
      <c r="AF7">
        <v>12847</v>
      </c>
      <c r="AG7" t="s">
        <v>164</v>
      </c>
      <c r="AH7">
        <v>1941</v>
      </c>
      <c r="AI7">
        <v>1356</v>
      </c>
      <c r="AJ7">
        <v>7.0000000000000007E-2</v>
      </c>
      <c r="AK7" t="s">
        <v>70</v>
      </c>
      <c r="AL7">
        <v>1</v>
      </c>
      <c r="AM7">
        <v>1</v>
      </c>
      <c r="AN7" t="s">
        <v>117</v>
      </c>
      <c r="AO7" t="s">
        <v>160</v>
      </c>
      <c r="AP7">
        <v>0</v>
      </c>
    </row>
    <row r="8" spans="1:42" x14ac:dyDescent="0.25">
      <c r="A8" t="s">
        <v>161</v>
      </c>
      <c r="B8" t="s">
        <v>70</v>
      </c>
      <c r="C8" t="s">
        <v>70</v>
      </c>
      <c r="D8" t="s">
        <v>163</v>
      </c>
      <c r="E8">
        <v>10</v>
      </c>
      <c r="F8" t="s">
        <v>84</v>
      </c>
      <c r="G8">
        <v>14844</v>
      </c>
      <c r="H8">
        <v>0</v>
      </c>
      <c r="I8" t="s">
        <v>70</v>
      </c>
      <c r="J8" t="s">
        <v>120</v>
      </c>
      <c r="K8" t="s">
        <v>165</v>
      </c>
      <c r="L8" t="s">
        <v>70</v>
      </c>
      <c r="M8" t="s">
        <v>70</v>
      </c>
      <c r="N8" t="str">
        <f>IFERROR(INDEX(Tableau2[#All],MATCH(Tableau1[[#This Row],[OTCLNR]],Tableau2[CLNI5],0),34),"pas trouvé")</f>
        <v>pas trouvé</v>
      </c>
      <c r="O8">
        <v>6.4000000000000003E-3</v>
      </c>
      <c r="P8">
        <v>6.3800000000000003E-3</v>
      </c>
      <c r="Q8" t="e">
        <f>Tableau1[[#This Row],[GGTG]]*1000</f>
        <v>#VALUE!</v>
      </c>
      <c r="R8">
        <f>Tableau1[[#This Row],[OTEPAS]]*1000</f>
        <v>6.38</v>
      </c>
      <c r="S8">
        <f>Tableau1[[#This Row],[OTEPAI]]*1000</f>
        <v>6.4</v>
      </c>
      <c r="T8" t="e">
        <f>IF(ABS(Tableau1[[#This Row],[OTEPAS]]-Tableau1[[#This Row],[GGTG]])&lt;0.001,"ok","nok")</f>
        <v>#VALUE!</v>
      </c>
      <c r="U8" t="e">
        <f>IF(ABS(Tableau1[[#This Row],[OTEPAI]]-Tableau1[[#This Row],[GGTG]])&lt;0.001,"ok","nok")</f>
        <v>#VALUE!</v>
      </c>
      <c r="V8" t="s">
        <v>70</v>
      </c>
      <c r="W8" t="s">
        <v>94</v>
      </c>
      <c r="X8">
        <v>0</v>
      </c>
      <c r="Y8" t="s">
        <v>91</v>
      </c>
      <c r="Z8">
        <v>0</v>
      </c>
      <c r="AA8">
        <v>1200407</v>
      </c>
      <c r="AB8">
        <f>LEN(Tableau1[[#This Row],[OTMDAT]])</f>
        <v>7</v>
      </c>
      <c r="AC8" t="str">
        <f>IF(Tableau1[[#This Row],[Longueur date conforme ?]]=7,(RIGHT(Tableau1[[#This Row],[OTMDAT]],2)),"non")</f>
        <v>07</v>
      </c>
      <c r="AD8" t="str">
        <f>IF(Tableau1[[#This Row],[Longueur date conforme ?]]=7,(MID(Tableau1[[#This Row],[OTMDAT]],4,2)),"non")</f>
        <v>04</v>
      </c>
      <c r="AE8" t="str">
        <f>IF(Tableau1[[#This Row],[Longueur date conforme ?]]=7,"20"&amp;(MID(Tableau1[[#This Row],[OTMDAT]],2,2)),"non")</f>
        <v>2020</v>
      </c>
      <c r="AF8">
        <v>21603</v>
      </c>
      <c r="AG8" t="s">
        <v>164</v>
      </c>
      <c r="AH8">
        <v>210</v>
      </c>
      <c r="AI8">
        <v>1050</v>
      </c>
      <c r="AJ8">
        <v>0.2</v>
      </c>
      <c r="AK8" t="s">
        <v>70</v>
      </c>
      <c r="AL8">
        <v>5</v>
      </c>
      <c r="AM8">
        <v>5</v>
      </c>
      <c r="AN8" t="s">
        <v>98</v>
      </c>
      <c r="AO8" t="s">
        <v>162</v>
      </c>
      <c r="AP8">
        <v>0</v>
      </c>
    </row>
    <row r="9" spans="1:42" x14ac:dyDescent="0.25">
      <c r="A9" t="s">
        <v>158</v>
      </c>
      <c r="B9" t="s">
        <v>70</v>
      </c>
      <c r="C9" t="s">
        <v>70</v>
      </c>
      <c r="D9" t="s">
        <v>159</v>
      </c>
      <c r="E9">
        <v>10</v>
      </c>
      <c r="F9" t="s">
        <v>71</v>
      </c>
      <c r="G9">
        <v>14848</v>
      </c>
      <c r="H9">
        <v>0</v>
      </c>
      <c r="I9" t="s">
        <v>70</v>
      </c>
      <c r="J9" t="s">
        <v>120</v>
      </c>
      <c r="K9" t="s">
        <v>70</v>
      </c>
      <c r="L9" t="s">
        <v>70</v>
      </c>
      <c r="M9" t="s">
        <v>70</v>
      </c>
      <c r="N9" t="str">
        <f>IFERROR(INDEX(Tableau2[#All],MATCH(Tableau1[[#This Row],[OTCLNR]],Tableau2[CLNI5],0),34),"pas trouvé")</f>
        <v>pas trouvé</v>
      </c>
      <c r="O9">
        <v>0</v>
      </c>
      <c r="P9">
        <v>1.4E-2</v>
      </c>
      <c r="Q9" t="e">
        <f>Tableau1[[#This Row],[GGTG]]*1000</f>
        <v>#VALUE!</v>
      </c>
      <c r="R9">
        <f>Tableau1[[#This Row],[OTEPAS]]*1000</f>
        <v>14</v>
      </c>
      <c r="S9">
        <f>Tableau1[[#This Row],[OTEPAI]]*1000</f>
        <v>0</v>
      </c>
      <c r="T9" t="e">
        <f>IF(ABS(Tableau1[[#This Row],[OTEPAS]]-Tableau1[[#This Row],[GGTG]])&lt;0.001,"ok","nok")</f>
        <v>#VALUE!</v>
      </c>
      <c r="U9" t="e">
        <f>IF(ABS(Tableau1[[#This Row],[OTEPAI]]-Tableau1[[#This Row],[GGTG]])&lt;0.001,"ok","nok")</f>
        <v>#VALUE!</v>
      </c>
      <c r="V9" t="s">
        <v>70</v>
      </c>
      <c r="W9" t="s">
        <v>70</v>
      </c>
      <c r="X9">
        <v>0</v>
      </c>
      <c r="Y9" t="s">
        <v>70</v>
      </c>
      <c r="Z9">
        <v>0</v>
      </c>
      <c r="AA9">
        <v>1200407</v>
      </c>
      <c r="AB9">
        <f>LEN(Tableau1[[#This Row],[OTMDAT]])</f>
        <v>7</v>
      </c>
      <c r="AC9" t="str">
        <f>IF(Tableau1[[#This Row],[Longueur date conforme ?]]=7,(RIGHT(Tableau1[[#This Row],[OTMDAT]],2)),"non")</f>
        <v>07</v>
      </c>
      <c r="AD9" t="str">
        <f>IF(Tableau1[[#This Row],[Longueur date conforme ?]]=7,(MID(Tableau1[[#This Row],[OTMDAT]],4,2)),"non")</f>
        <v>04</v>
      </c>
      <c r="AE9" t="str">
        <f>IF(Tableau1[[#This Row],[Longueur date conforme ?]]=7,"20"&amp;(MID(Tableau1[[#This Row],[OTMDAT]],2,2)),"non")</f>
        <v>2020</v>
      </c>
      <c r="AF9">
        <v>35418</v>
      </c>
      <c r="AG9" t="s">
        <v>70</v>
      </c>
      <c r="AH9">
        <v>0</v>
      </c>
      <c r="AI9">
        <v>0</v>
      </c>
      <c r="AJ9">
        <v>0</v>
      </c>
      <c r="AK9" t="s">
        <v>70</v>
      </c>
      <c r="AL9">
        <v>0</v>
      </c>
      <c r="AM9">
        <v>0</v>
      </c>
      <c r="AN9" t="s">
        <v>122</v>
      </c>
      <c r="AO9" t="s">
        <v>160</v>
      </c>
      <c r="AP9">
        <v>0</v>
      </c>
    </row>
    <row r="10" spans="1:42" x14ac:dyDescent="0.25">
      <c r="A10" t="s">
        <v>158</v>
      </c>
      <c r="B10" t="s">
        <v>70</v>
      </c>
      <c r="C10" t="s">
        <v>70</v>
      </c>
      <c r="D10" t="s">
        <v>159</v>
      </c>
      <c r="E10">
        <v>20</v>
      </c>
      <c r="F10" t="s">
        <v>71</v>
      </c>
      <c r="G10">
        <v>14848</v>
      </c>
      <c r="H10">
        <v>0</v>
      </c>
      <c r="I10" t="s">
        <v>70</v>
      </c>
      <c r="J10" t="s">
        <v>120</v>
      </c>
      <c r="K10" t="s">
        <v>70</v>
      </c>
      <c r="L10" t="s">
        <v>70</v>
      </c>
      <c r="M10" t="s">
        <v>70</v>
      </c>
      <c r="N10" t="str">
        <f>IFERROR(INDEX(Tableau2[#All],MATCH(Tableau1[[#This Row],[OTCLNR]],Tableau2[CLNI5],0),34),"pas trouvé")</f>
        <v>pas trouvé</v>
      </c>
      <c r="O10">
        <v>0</v>
      </c>
      <c r="P10">
        <v>1.4E-2</v>
      </c>
      <c r="Q10" t="e">
        <f>Tableau1[[#This Row],[GGTG]]*1000</f>
        <v>#VALUE!</v>
      </c>
      <c r="R10">
        <f>Tableau1[[#This Row],[OTEPAS]]*1000</f>
        <v>14</v>
      </c>
      <c r="S10">
        <f>Tableau1[[#This Row],[OTEPAI]]*1000</f>
        <v>0</v>
      </c>
      <c r="T10" t="e">
        <f>IF(ABS(Tableau1[[#This Row],[OTEPAS]]-Tableau1[[#This Row],[GGTG]])&lt;0.001,"ok","nok")</f>
        <v>#VALUE!</v>
      </c>
      <c r="U10" t="e">
        <f>IF(ABS(Tableau1[[#This Row],[OTEPAI]]-Tableau1[[#This Row],[GGTG]])&lt;0.001,"ok","nok")</f>
        <v>#VALUE!</v>
      </c>
      <c r="V10" t="s">
        <v>70</v>
      </c>
      <c r="W10" t="s">
        <v>70</v>
      </c>
      <c r="X10">
        <v>0</v>
      </c>
      <c r="Y10" t="s">
        <v>70</v>
      </c>
      <c r="Z10">
        <v>0</v>
      </c>
      <c r="AA10">
        <v>1200407</v>
      </c>
      <c r="AB10">
        <f>LEN(Tableau1[[#This Row],[OTMDAT]])</f>
        <v>7</v>
      </c>
      <c r="AC10" t="str">
        <f>IF(Tableau1[[#This Row],[Longueur date conforme ?]]=7,(RIGHT(Tableau1[[#This Row],[OTMDAT]],2)),"non")</f>
        <v>07</v>
      </c>
      <c r="AD10" t="str">
        <f>IF(Tableau1[[#This Row],[Longueur date conforme ?]]=7,(MID(Tableau1[[#This Row],[OTMDAT]],4,2)),"non")</f>
        <v>04</v>
      </c>
      <c r="AE10" t="str">
        <f>IF(Tableau1[[#This Row],[Longueur date conforme ?]]=7,"20"&amp;(MID(Tableau1[[#This Row],[OTMDAT]],2,2)),"non")</f>
        <v>2020</v>
      </c>
      <c r="AF10">
        <v>35423</v>
      </c>
      <c r="AG10" t="s">
        <v>70</v>
      </c>
      <c r="AH10">
        <v>0</v>
      </c>
      <c r="AI10">
        <v>0</v>
      </c>
      <c r="AJ10">
        <v>0</v>
      </c>
      <c r="AK10" t="s">
        <v>70</v>
      </c>
      <c r="AL10">
        <v>0</v>
      </c>
      <c r="AM10">
        <v>0</v>
      </c>
      <c r="AN10" t="s">
        <v>122</v>
      </c>
      <c r="AO10" t="s">
        <v>160</v>
      </c>
      <c r="AP10">
        <v>0</v>
      </c>
    </row>
    <row r="11" spans="1:42" x14ac:dyDescent="0.25">
      <c r="A11" t="s">
        <v>161</v>
      </c>
      <c r="B11" t="s">
        <v>70</v>
      </c>
      <c r="C11" t="s">
        <v>70</v>
      </c>
      <c r="D11" t="s">
        <v>163</v>
      </c>
      <c r="E11">
        <v>10</v>
      </c>
      <c r="F11" t="s">
        <v>84</v>
      </c>
      <c r="G11">
        <v>26859</v>
      </c>
      <c r="H11">
        <v>0</v>
      </c>
      <c r="I11" t="s">
        <v>70</v>
      </c>
      <c r="J11" t="s">
        <v>120</v>
      </c>
      <c r="K11" t="s">
        <v>165</v>
      </c>
      <c r="L11" t="s">
        <v>70</v>
      </c>
      <c r="M11" t="s">
        <v>70</v>
      </c>
      <c r="N11" t="str">
        <f>IFERROR(INDEX(Tableau2[#All],MATCH(Tableau1[[#This Row],[OTCLNR]],Tableau2[CLNI5],0),34),"pas trouvé")</f>
        <v>pas trouvé</v>
      </c>
      <c r="O11">
        <v>9.4000000000000004E-3</v>
      </c>
      <c r="P11">
        <v>9.2999999999999992E-3</v>
      </c>
      <c r="Q11" t="e">
        <f>Tableau1[[#This Row],[GGTG]]*1000</f>
        <v>#VALUE!</v>
      </c>
      <c r="R11">
        <f>Tableau1[[#This Row],[OTEPAS]]*1000</f>
        <v>9.2999999999999989</v>
      </c>
      <c r="S11">
        <f>Tableau1[[#This Row],[OTEPAI]]*1000</f>
        <v>9.4</v>
      </c>
      <c r="T11" t="e">
        <f>IF(ABS(Tableau1[[#This Row],[OTEPAS]]-Tableau1[[#This Row],[GGTG]])&lt;0.001,"ok","nok")</f>
        <v>#VALUE!</v>
      </c>
      <c r="U11" t="e">
        <f>IF(ABS(Tableau1[[#This Row],[OTEPAI]]-Tableau1[[#This Row],[GGTG]])&lt;0.001,"ok","nok")</f>
        <v>#VALUE!</v>
      </c>
      <c r="V11" t="s">
        <v>70</v>
      </c>
      <c r="W11" t="s">
        <v>94</v>
      </c>
      <c r="X11">
        <v>0</v>
      </c>
      <c r="Y11" t="s">
        <v>91</v>
      </c>
      <c r="Z11">
        <v>0</v>
      </c>
      <c r="AA11">
        <v>1200407</v>
      </c>
      <c r="AB11">
        <f>LEN(Tableau1[[#This Row],[OTMDAT]])</f>
        <v>7</v>
      </c>
      <c r="AC11" t="str">
        <f>IF(Tableau1[[#This Row],[Longueur date conforme ?]]=7,(RIGHT(Tableau1[[#This Row],[OTMDAT]],2)),"non")</f>
        <v>07</v>
      </c>
      <c r="AD11" t="str">
        <f>IF(Tableau1[[#This Row],[Longueur date conforme ?]]=7,(MID(Tableau1[[#This Row],[OTMDAT]],4,2)),"non")</f>
        <v>04</v>
      </c>
      <c r="AE11" t="str">
        <f>IF(Tableau1[[#This Row],[Longueur date conforme ?]]=7,"20"&amp;(MID(Tableau1[[#This Row],[OTMDAT]],2,2)),"non")</f>
        <v>2020</v>
      </c>
      <c r="AF11">
        <v>45026</v>
      </c>
      <c r="AG11" t="s">
        <v>91</v>
      </c>
      <c r="AH11">
        <v>0</v>
      </c>
      <c r="AI11">
        <v>0</v>
      </c>
      <c r="AJ11">
        <v>0</v>
      </c>
      <c r="AK11" t="s">
        <v>70</v>
      </c>
      <c r="AL11">
        <v>5</v>
      </c>
      <c r="AM11">
        <v>5</v>
      </c>
      <c r="AN11" t="s">
        <v>99</v>
      </c>
      <c r="AO11" t="s">
        <v>162</v>
      </c>
      <c r="AP11">
        <v>0</v>
      </c>
    </row>
    <row r="12" spans="1:42" x14ac:dyDescent="0.25">
      <c r="A12" t="s">
        <v>158</v>
      </c>
      <c r="B12" t="s">
        <v>70</v>
      </c>
      <c r="C12" t="s">
        <v>70</v>
      </c>
      <c r="D12" t="s">
        <v>159</v>
      </c>
      <c r="E12">
        <v>10</v>
      </c>
      <c r="F12" t="s">
        <v>71</v>
      </c>
      <c r="G12">
        <v>14860</v>
      </c>
      <c r="H12">
        <v>0</v>
      </c>
      <c r="I12" t="s">
        <v>70</v>
      </c>
      <c r="J12" t="s">
        <v>120</v>
      </c>
      <c r="K12" t="s">
        <v>70</v>
      </c>
      <c r="L12" t="s">
        <v>70</v>
      </c>
      <c r="M12" t="s">
        <v>70</v>
      </c>
      <c r="N12" t="str">
        <f>IFERROR(INDEX(Tableau2[#All],MATCH(Tableau1[[#This Row],[OTCLNR]],Tableau2[CLNI5],0),34),"pas trouvé")</f>
        <v>pas trouvé</v>
      </c>
      <c r="O12">
        <v>0</v>
      </c>
      <c r="P12">
        <v>1.4E-2</v>
      </c>
      <c r="Q12" t="e">
        <f>Tableau1[[#This Row],[GGTG]]*1000</f>
        <v>#VALUE!</v>
      </c>
      <c r="R12">
        <f>Tableau1[[#This Row],[OTEPAS]]*1000</f>
        <v>14</v>
      </c>
      <c r="S12">
        <f>Tableau1[[#This Row],[OTEPAI]]*1000</f>
        <v>0</v>
      </c>
      <c r="T12" t="e">
        <f>IF(ABS(Tableau1[[#This Row],[OTEPAS]]-Tableau1[[#This Row],[GGTG]])&lt;0.001,"ok","nok")</f>
        <v>#VALUE!</v>
      </c>
      <c r="U12" t="e">
        <f>IF(ABS(Tableau1[[#This Row],[OTEPAI]]-Tableau1[[#This Row],[GGTG]])&lt;0.001,"ok","nok")</f>
        <v>#VALUE!</v>
      </c>
      <c r="V12" t="s">
        <v>70</v>
      </c>
      <c r="W12" t="s">
        <v>70</v>
      </c>
      <c r="X12">
        <v>0</v>
      </c>
      <c r="Y12" t="s">
        <v>70</v>
      </c>
      <c r="Z12">
        <v>0</v>
      </c>
      <c r="AA12">
        <v>1200407</v>
      </c>
      <c r="AB12">
        <f>LEN(Tableau1[[#This Row],[OTMDAT]])</f>
        <v>7</v>
      </c>
      <c r="AC12" t="str">
        <f>IF(Tableau1[[#This Row],[Longueur date conforme ?]]=7,(RIGHT(Tableau1[[#This Row],[OTMDAT]],2)),"non")</f>
        <v>07</v>
      </c>
      <c r="AD12" t="str">
        <f>IF(Tableau1[[#This Row],[Longueur date conforme ?]]=7,(MID(Tableau1[[#This Row],[OTMDAT]],4,2)),"non")</f>
        <v>04</v>
      </c>
      <c r="AE12" t="str">
        <f>IF(Tableau1[[#This Row],[Longueur date conforme ?]]=7,"20"&amp;(MID(Tableau1[[#This Row],[OTMDAT]],2,2)),"non")</f>
        <v>2020</v>
      </c>
      <c r="AF12">
        <v>51850</v>
      </c>
      <c r="AG12" t="s">
        <v>70</v>
      </c>
      <c r="AH12">
        <v>0</v>
      </c>
      <c r="AI12">
        <v>0</v>
      </c>
      <c r="AJ12">
        <v>0</v>
      </c>
      <c r="AK12" t="s">
        <v>70</v>
      </c>
      <c r="AL12">
        <v>0</v>
      </c>
      <c r="AM12">
        <v>0</v>
      </c>
      <c r="AN12" t="s">
        <v>123</v>
      </c>
      <c r="AO12" t="s">
        <v>160</v>
      </c>
      <c r="AP12">
        <v>0</v>
      </c>
    </row>
    <row r="13" spans="1:42" x14ac:dyDescent="0.25">
      <c r="A13" t="s">
        <v>158</v>
      </c>
      <c r="B13" t="s">
        <v>70</v>
      </c>
      <c r="C13" t="s">
        <v>70</v>
      </c>
      <c r="D13" t="s">
        <v>159</v>
      </c>
      <c r="E13">
        <v>20</v>
      </c>
      <c r="F13" t="s">
        <v>71</v>
      </c>
      <c r="G13">
        <v>14860</v>
      </c>
      <c r="H13">
        <v>0</v>
      </c>
      <c r="I13" t="s">
        <v>70</v>
      </c>
      <c r="J13" t="s">
        <v>120</v>
      </c>
      <c r="K13" t="s">
        <v>70</v>
      </c>
      <c r="L13" t="s">
        <v>70</v>
      </c>
      <c r="M13" t="s">
        <v>70</v>
      </c>
      <c r="N13" t="str">
        <f>IFERROR(INDEX(Tableau2[#All],MATCH(Tableau1[[#This Row],[OTCLNR]],Tableau2[CLNI5],0),34),"pas trouvé")</f>
        <v>pas trouvé</v>
      </c>
      <c r="O13">
        <v>0</v>
      </c>
      <c r="P13">
        <v>1.4E-2</v>
      </c>
      <c r="Q13" t="e">
        <f>Tableau1[[#This Row],[GGTG]]*1000</f>
        <v>#VALUE!</v>
      </c>
      <c r="R13">
        <f>Tableau1[[#This Row],[OTEPAS]]*1000</f>
        <v>14</v>
      </c>
      <c r="S13">
        <f>Tableau1[[#This Row],[OTEPAI]]*1000</f>
        <v>0</v>
      </c>
      <c r="T13" t="e">
        <f>IF(ABS(Tableau1[[#This Row],[OTEPAS]]-Tableau1[[#This Row],[GGTG]])&lt;0.001,"ok","nok")</f>
        <v>#VALUE!</v>
      </c>
      <c r="U13" t="e">
        <f>IF(ABS(Tableau1[[#This Row],[OTEPAI]]-Tableau1[[#This Row],[GGTG]])&lt;0.001,"ok","nok")</f>
        <v>#VALUE!</v>
      </c>
      <c r="V13" t="s">
        <v>70</v>
      </c>
      <c r="W13" t="s">
        <v>70</v>
      </c>
      <c r="X13">
        <v>0</v>
      </c>
      <c r="Y13" t="s">
        <v>70</v>
      </c>
      <c r="Z13">
        <v>0</v>
      </c>
      <c r="AA13">
        <v>1200407</v>
      </c>
      <c r="AB13">
        <f>LEN(Tableau1[[#This Row],[OTMDAT]])</f>
        <v>7</v>
      </c>
      <c r="AC13" t="str">
        <f>IF(Tableau1[[#This Row],[Longueur date conforme ?]]=7,(RIGHT(Tableau1[[#This Row],[OTMDAT]],2)),"non")</f>
        <v>07</v>
      </c>
      <c r="AD13" t="str">
        <f>IF(Tableau1[[#This Row],[Longueur date conforme ?]]=7,(MID(Tableau1[[#This Row],[OTMDAT]],4,2)),"non")</f>
        <v>04</v>
      </c>
      <c r="AE13" t="str">
        <f>IF(Tableau1[[#This Row],[Longueur date conforme ?]]=7,"20"&amp;(MID(Tableau1[[#This Row],[OTMDAT]],2,2)),"non")</f>
        <v>2020</v>
      </c>
      <c r="AF13">
        <v>60111</v>
      </c>
      <c r="AG13" t="s">
        <v>70</v>
      </c>
      <c r="AH13">
        <v>0</v>
      </c>
      <c r="AI13">
        <v>0</v>
      </c>
      <c r="AJ13">
        <v>0</v>
      </c>
      <c r="AK13" t="s">
        <v>70</v>
      </c>
      <c r="AL13">
        <v>0</v>
      </c>
      <c r="AM13">
        <v>0</v>
      </c>
      <c r="AN13" t="s">
        <v>124</v>
      </c>
      <c r="AO13" t="s">
        <v>160</v>
      </c>
      <c r="AP13">
        <v>0</v>
      </c>
    </row>
    <row r="14" spans="1:42" x14ac:dyDescent="0.25">
      <c r="A14" t="s">
        <v>161</v>
      </c>
      <c r="B14" t="s">
        <v>70</v>
      </c>
      <c r="C14" t="s">
        <v>70</v>
      </c>
      <c r="D14" t="s">
        <v>159</v>
      </c>
      <c r="E14">
        <v>10</v>
      </c>
      <c r="F14" t="s">
        <v>84</v>
      </c>
      <c r="G14">
        <v>26862</v>
      </c>
      <c r="H14">
        <v>0</v>
      </c>
      <c r="I14" t="s">
        <v>70</v>
      </c>
      <c r="J14" t="s">
        <v>120</v>
      </c>
      <c r="K14" t="s">
        <v>70</v>
      </c>
      <c r="L14" t="s">
        <v>70</v>
      </c>
      <c r="M14" t="s">
        <v>70</v>
      </c>
      <c r="N14" t="str">
        <f>IFERROR(INDEX(Tableau2[#All],MATCH(Tableau1[[#This Row],[OTCLNR]],Tableau2[CLNI5],0),34),"pas trouvé")</f>
        <v>pas trouvé</v>
      </c>
      <c r="O14">
        <v>8.9700000000000005E-3</v>
      </c>
      <c r="P14">
        <v>8.9599999999999992E-3</v>
      </c>
      <c r="Q14" t="e">
        <f>Tableau1[[#This Row],[GGTG]]*1000</f>
        <v>#VALUE!</v>
      </c>
      <c r="R14">
        <f>Tableau1[[#This Row],[OTEPAS]]*1000</f>
        <v>8.9599999999999991</v>
      </c>
      <c r="S14">
        <f>Tableau1[[#This Row],[OTEPAI]]*1000</f>
        <v>8.9700000000000006</v>
      </c>
      <c r="T14" t="e">
        <f>IF(ABS(Tableau1[[#This Row],[OTEPAS]]-Tableau1[[#This Row],[GGTG]])&lt;0.001,"ok","nok")</f>
        <v>#VALUE!</v>
      </c>
      <c r="U14" t="e">
        <f>IF(ABS(Tableau1[[#This Row],[OTEPAI]]-Tableau1[[#This Row],[GGTG]])&lt;0.001,"ok","nok")</f>
        <v>#VALUE!</v>
      </c>
      <c r="V14" t="s">
        <v>70</v>
      </c>
      <c r="W14" t="s">
        <v>94</v>
      </c>
      <c r="X14">
        <v>0</v>
      </c>
      <c r="Y14" t="s">
        <v>91</v>
      </c>
      <c r="Z14">
        <v>0</v>
      </c>
      <c r="AA14">
        <v>1200407</v>
      </c>
      <c r="AB14">
        <f>LEN(Tableau1[[#This Row],[OTMDAT]])</f>
        <v>7</v>
      </c>
      <c r="AC14" t="str">
        <f>IF(Tableau1[[#This Row],[Longueur date conforme ?]]=7,(RIGHT(Tableau1[[#This Row],[OTMDAT]],2)),"non")</f>
        <v>07</v>
      </c>
      <c r="AD14" t="str">
        <f>IF(Tableau1[[#This Row],[Longueur date conforme ?]]=7,(MID(Tableau1[[#This Row],[OTMDAT]],4,2)),"non")</f>
        <v>04</v>
      </c>
      <c r="AE14" t="str">
        <f>IF(Tableau1[[#This Row],[Longueur date conforme ?]]=7,"20"&amp;(MID(Tableau1[[#This Row],[OTMDAT]],2,2)),"non")</f>
        <v>2020</v>
      </c>
      <c r="AF14">
        <v>72830</v>
      </c>
      <c r="AG14" t="s">
        <v>91</v>
      </c>
      <c r="AH14">
        <v>0</v>
      </c>
      <c r="AI14">
        <v>0</v>
      </c>
      <c r="AJ14">
        <v>0</v>
      </c>
      <c r="AK14" t="s">
        <v>70</v>
      </c>
      <c r="AL14">
        <v>3</v>
      </c>
      <c r="AM14">
        <v>2</v>
      </c>
      <c r="AN14" t="s">
        <v>100</v>
      </c>
      <c r="AO14" t="s">
        <v>162</v>
      </c>
      <c r="AP14">
        <v>0</v>
      </c>
    </row>
    <row r="15" spans="1:42" x14ac:dyDescent="0.25">
      <c r="A15" t="s">
        <v>158</v>
      </c>
      <c r="B15" t="s">
        <v>70</v>
      </c>
      <c r="C15" t="s">
        <v>70</v>
      </c>
      <c r="D15" t="s">
        <v>159</v>
      </c>
      <c r="E15">
        <v>10</v>
      </c>
      <c r="F15" t="s">
        <v>71</v>
      </c>
      <c r="G15">
        <v>14870</v>
      </c>
      <c r="H15">
        <v>0</v>
      </c>
      <c r="I15" t="s">
        <v>70</v>
      </c>
      <c r="J15" t="s">
        <v>120</v>
      </c>
      <c r="K15" t="s">
        <v>70</v>
      </c>
      <c r="L15" t="s">
        <v>70</v>
      </c>
      <c r="M15" t="s">
        <v>70</v>
      </c>
      <c r="N15" t="str">
        <f>IFERROR(INDEX(Tableau2[#All],MATCH(Tableau1[[#This Row],[OTCLNR]],Tableau2[CLNI5],0),34),"pas trouvé")</f>
        <v>pas trouvé</v>
      </c>
      <c r="O15">
        <v>0</v>
      </c>
      <c r="P15">
        <v>1.4E-2</v>
      </c>
      <c r="Q15" t="e">
        <f>Tableau1[[#This Row],[GGTG]]*1000</f>
        <v>#VALUE!</v>
      </c>
      <c r="R15">
        <f>Tableau1[[#This Row],[OTEPAS]]*1000</f>
        <v>14</v>
      </c>
      <c r="S15">
        <f>Tableau1[[#This Row],[OTEPAI]]*1000</f>
        <v>0</v>
      </c>
      <c r="T15" t="e">
        <f>IF(ABS(Tableau1[[#This Row],[OTEPAS]]-Tableau1[[#This Row],[GGTG]])&lt;0.001,"ok","nok")</f>
        <v>#VALUE!</v>
      </c>
      <c r="U15" t="e">
        <f>IF(ABS(Tableau1[[#This Row],[OTEPAI]]-Tableau1[[#This Row],[GGTG]])&lt;0.001,"ok","nok")</f>
        <v>#VALUE!</v>
      </c>
      <c r="V15" t="s">
        <v>70</v>
      </c>
      <c r="W15" t="s">
        <v>70</v>
      </c>
      <c r="X15">
        <v>0</v>
      </c>
      <c r="Y15" t="s">
        <v>70</v>
      </c>
      <c r="Z15">
        <v>0</v>
      </c>
      <c r="AA15">
        <v>1200407</v>
      </c>
      <c r="AB15">
        <f>LEN(Tableau1[[#This Row],[OTMDAT]])</f>
        <v>7</v>
      </c>
      <c r="AC15" t="str">
        <f>IF(Tableau1[[#This Row],[Longueur date conforme ?]]=7,(RIGHT(Tableau1[[#This Row],[OTMDAT]],2)),"non")</f>
        <v>07</v>
      </c>
      <c r="AD15" t="str">
        <f>IF(Tableau1[[#This Row],[Longueur date conforme ?]]=7,(MID(Tableau1[[#This Row],[OTMDAT]],4,2)),"non")</f>
        <v>04</v>
      </c>
      <c r="AE15" t="str">
        <f>IF(Tableau1[[#This Row],[Longueur date conforme ?]]=7,"20"&amp;(MID(Tableau1[[#This Row],[OTMDAT]],2,2)),"non")</f>
        <v>2020</v>
      </c>
      <c r="AF15">
        <v>84025</v>
      </c>
      <c r="AG15" t="s">
        <v>70</v>
      </c>
      <c r="AH15">
        <v>0</v>
      </c>
      <c r="AI15">
        <v>0</v>
      </c>
      <c r="AJ15">
        <v>0</v>
      </c>
      <c r="AK15" t="s">
        <v>70</v>
      </c>
      <c r="AL15">
        <v>0</v>
      </c>
      <c r="AM15">
        <v>0</v>
      </c>
      <c r="AN15" t="s">
        <v>125</v>
      </c>
      <c r="AO15" t="s">
        <v>160</v>
      </c>
      <c r="AP15">
        <v>0</v>
      </c>
    </row>
    <row r="16" spans="1:42" x14ac:dyDescent="0.25">
      <c r="A16" t="s">
        <v>158</v>
      </c>
      <c r="B16" t="s">
        <v>70</v>
      </c>
      <c r="C16" t="s">
        <v>70</v>
      </c>
      <c r="D16" t="s">
        <v>159</v>
      </c>
      <c r="E16">
        <v>20</v>
      </c>
      <c r="F16" t="s">
        <v>71</v>
      </c>
      <c r="G16">
        <v>14870</v>
      </c>
      <c r="H16">
        <v>0</v>
      </c>
      <c r="I16" t="s">
        <v>70</v>
      </c>
      <c r="J16" t="s">
        <v>120</v>
      </c>
      <c r="K16" t="s">
        <v>70</v>
      </c>
      <c r="L16" t="s">
        <v>70</v>
      </c>
      <c r="M16" t="s">
        <v>70</v>
      </c>
      <c r="N16" t="str">
        <f>IFERROR(INDEX(Tableau2[#All],MATCH(Tableau1[[#This Row],[OTCLNR]],Tableau2[CLNI5],0),34),"pas trouvé")</f>
        <v>pas trouvé</v>
      </c>
      <c r="O16">
        <v>0</v>
      </c>
      <c r="P16">
        <v>1.4E-2</v>
      </c>
      <c r="Q16" t="e">
        <f>Tableau1[[#This Row],[GGTG]]*1000</f>
        <v>#VALUE!</v>
      </c>
      <c r="R16">
        <f>Tableau1[[#This Row],[OTEPAS]]*1000</f>
        <v>14</v>
      </c>
      <c r="S16">
        <f>Tableau1[[#This Row],[OTEPAI]]*1000</f>
        <v>0</v>
      </c>
      <c r="T16" t="e">
        <f>IF(ABS(Tableau1[[#This Row],[OTEPAS]]-Tableau1[[#This Row],[GGTG]])&lt;0.001,"ok","nok")</f>
        <v>#VALUE!</v>
      </c>
      <c r="U16" t="e">
        <f>IF(ABS(Tableau1[[#This Row],[OTEPAI]]-Tableau1[[#This Row],[GGTG]])&lt;0.001,"ok","nok")</f>
        <v>#VALUE!</v>
      </c>
      <c r="V16" t="s">
        <v>70</v>
      </c>
      <c r="W16" t="s">
        <v>70</v>
      </c>
      <c r="X16">
        <v>0</v>
      </c>
      <c r="Y16" t="s">
        <v>70</v>
      </c>
      <c r="Z16">
        <v>0</v>
      </c>
      <c r="AA16">
        <v>1200407</v>
      </c>
      <c r="AB16">
        <f>LEN(Tableau1[[#This Row],[OTMDAT]])</f>
        <v>7</v>
      </c>
      <c r="AC16" t="str">
        <f>IF(Tableau1[[#This Row],[Longueur date conforme ?]]=7,(RIGHT(Tableau1[[#This Row],[OTMDAT]],2)),"non")</f>
        <v>07</v>
      </c>
      <c r="AD16" t="str">
        <f>IF(Tableau1[[#This Row],[Longueur date conforme ?]]=7,(MID(Tableau1[[#This Row],[OTMDAT]],4,2)),"non")</f>
        <v>04</v>
      </c>
      <c r="AE16" t="str">
        <f>IF(Tableau1[[#This Row],[Longueur date conforme ?]]=7,"20"&amp;(MID(Tableau1[[#This Row],[OTMDAT]],2,2)),"non")</f>
        <v>2020</v>
      </c>
      <c r="AF16">
        <v>84045</v>
      </c>
      <c r="AG16" t="s">
        <v>70</v>
      </c>
      <c r="AH16">
        <v>0</v>
      </c>
      <c r="AI16">
        <v>0</v>
      </c>
      <c r="AJ16">
        <v>0</v>
      </c>
      <c r="AK16" t="s">
        <v>70</v>
      </c>
      <c r="AL16">
        <v>0</v>
      </c>
      <c r="AM16">
        <v>0</v>
      </c>
      <c r="AN16" t="s">
        <v>125</v>
      </c>
      <c r="AO16" t="s">
        <v>160</v>
      </c>
      <c r="AP16">
        <v>0</v>
      </c>
    </row>
    <row r="17" spans="1:42" x14ac:dyDescent="0.25">
      <c r="A17" t="s">
        <v>161</v>
      </c>
      <c r="B17" t="s">
        <v>70</v>
      </c>
      <c r="C17" t="s">
        <v>70</v>
      </c>
      <c r="D17" t="s">
        <v>159</v>
      </c>
      <c r="E17">
        <v>10</v>
      </c>
      <c r="F17" t="s">
        <v>84</v>
      </c>
      <c r="G17">
        <v>26861</v>
      </c>
      <c r="H17">
        <v>0</v>
      </c>
      <c r="I17" t="s">
        <v>70</v>
      </c>
      <c r="J17" t="s">
        <v>120</v>
      </c>
      <c r="K17" t="s">
        <v>70</v>
      </c>
      <c r="L17" t="s">
        <v>70</v>
      </c>
      <c r="M17" t="s">
        <v>70</v>
      </c>
      <c r="N17" t="str">
        <f>IFERROR(INDEX(Tableau2[#All],MATCH(Tableau1[[#This Row],[OTCLNR]],Tableau2[CLNI5],0),34),"pas trouvé")</f>
        <v>pas trouvé</v>
      </c>
      <c r="O17">
        <v>9.0299999999999998E-3</v>
      </c>
      <c r="P17">
        <v>8.9700000000000005E-3</v>
      </c>
      <c r="Q17" t="e">
        <f>Tableau1[[#This Row],[GGTG]]*1000</f>
        <v>#VALUE!</v>
      </c>
      <c r="R17">
        <f>Tableau1[[#This Row],[OTEPAS]]*1000</f>
        <v>8.9700000000000006</v>
      </c>
      <c r="S17">
        <f>Tableau1[[#This Row],[OTEPAI]]*1000</f>
        <v>9.0299999999999994</v>
      </c>
      <c r="T17" t="e">
        <f>IF(ABS(Tableau1[[#This Row],[OTEPAS]]-Tableau1[[#This Row],[GGTG]])&lt;0.001,"ok","nok")</f>
        <v>#VALUE!</v>
      </c>
      <c r="U17" t="e">
        <f>IF(ABS(Tableau1[[#This Row],[OTEPAI]]-Tableau1[[#This Row],[GGTG]])&lt;0.001,"ok","nok")</f>
        <v>#VALUE!</v>
      </c>
      <c r="V17" t="s">
        <v>70</v>
      </c>
      <c r="W17" t="s">
        <v>94</v>
      </c>
      <c r="X17">
        <v>0</v>
      </c>
      <c r="Y17" t="s">
        <v>91</v>
      </c>
      <c r="Z17">
        <v>0</v>
      </c>
      <c r="AA17">
        <v>1200407</v>
      </c>
      <c r="AB17">
        <f>LEN(Tableau1[[#This Row],[OTMDAT]])</f>
        <v>7</v>
      </c>
      <c r="AC17" t="str">
        <f>IF(Tableau1[[#This Row],[Longueur date conforme ?]]=7,(RIGHT(Tableau1[[#This Row],[OTMDAT]],2)),"non")</f>
        <v>07</v>
      </c>
      <c r="AD17" t="str">
        <f>IF(Tableau1[[#This Row],[Longueur date conforme ?]]=7,(MID(Tableau1[[#This Row],[OTMDAT]],4,2)),"non")</f>
        <v>04</v>
      </c>
      <c r="AE17" t="str">
        <f>IF(Tableau1[[#This Row],[Longueur date conforme ?]]=7,"20"&amp;(MID(Tableau1[[#This Row],[OTMDAT]],2,2)),"non")</f>
        <v>2020</v>
      </c>
      <c r="AF17">
        <v>103430</v>
      </c>
      <c r="AG17" t="s">
        <v>91</v>
      </c>
      <c r="AH17">
        <v>0</v>
      </c>
      <c r="AI17">
        <v>0</v>
      </c>
      <c r="AJ17">
        <v>0</v>
      </c>
      <c r="AK17" t="s">
        <v>70</v>
      </c>
      <c r="AL17">
        <v>3</v>
      </c>
      <c r="AM17">
        <v>1</v>
      </c>
      <c r="AN17" t="s">
        <v>101</v>
      </c>
      <c r="AO17" t="s">
        <v>162</v>
      </c>
      <c r="AP17">
        <v>0</v>
      </c>
    </row>
    <row r="18" spans="1:42" x14ac:dyDescent="0.25">
      <c r="A18" t="s">
        <v>161</v>
      </c>
      <c r="B18" t="s">
        <v>70</v>
      </c>
      <c r="C18" t="s">
        <v>70</v>
      </c>
      <c r="D18" t="s">
        <v>70</v>
      </c>
      <c r="E18">
        <v>10</v>
      </c>
      <c r="F18" t="s">
        <v>84</v>
      </c>
      <c r="G18">
        <v>19217</v>
      </c>
      <c r="H18">
        <v>0</v>
      </c>
      <c r="I18" t="s">
        <v>70</v>
      </c>
      <c r="J18" t="s">
        <v>120</v>
      </c>
      <c r="K18" t="s">
        <v>70</v>
      </c>
      <c r="L18" t="s">
        <v>70</v>
      </c>
      <c r="M18" t="s">
        <v>70</v>
      </c>
      <c r="N18">
        <f>IFERROR(INDEX(Tableau2[#All],MATCH(Tableau1[[#This Row],[OTCLNR]],Tableau2[CLNI5],0),34),"pas trouvé")</f>
        <v>6.6E-3</v>
      </c>
      <c r="O18">
        <v>6.6800000000000002E-3</v>
      </c>
      <c r="P18">
        <v>6.5500000000000003E-3</v>
      </c>
      <c r="Q18">
        <f>Tableau1[[#This Row],[GGTG]]*1000</f>
        <v>6.6</v>
      </c>
      <c r="R18">
        <f>Tableau1[[#This Row],[OTEPAS]]*1000</f>
        <v>6.5500000000000007</v>
      </c>
      <c r="S18">
        <f>Tableau1[[#This Row],[OTEPAI]]*1000</f>
        <v>6.6800000000000006</v>
      </c>
      <c r="T18" t="str">
        <f>IF(ABS(Tableau1[[#This Row],[OTEPAS]]-Tableau1[[#This Row],[GGTG]])&lt;0.001,"ok","nok")</f>
        <v>ok</v>
      </c>
      <c r="U18" t="str">
        <f>IF(ABS(Tableau1[[#This Row],[OTEPAI]]-Tableau1[[#This Row],[GGTG]])&lt;0.001,"ok","nok")</f>
        <v>ok</v>
      </c>
      <c r="V18" t="s">
        <v>70</v>
      </c>
      <c r="W18" t="s">
        <v>94</v>
      </c>
      <c r="X18">
        <v>0</v>
      </c>
      <c r="Y18" t="s">
        <v>70</v>
      </c>
      <c r="Z18">
        <v>0</v>
      </c>
      <c r="AA18">
        <v>1230426</v>
      </c>
      <c r="AB18">
        <f>LEN(Tableau1[[#This Row],[OTMDAT]])</f>
        <v>7</v>
      </c>
      <c r="AC18" t="str">
        <f>IF(Tableau1[[#This Row],[Longueur date conforme ?]]=7,(RIGHT(Tableau1[[#This Row],[OTMDAT]],2)),"non")</f>
        <v>26</v>
      </c>
      <c r="AD18" t="str">
        <f>IF(Tableau1[[#This Row],[Longueur date conforme ?]]=7,(MID(Tableau1[[#This Row],[OTMDAT]],4,2)),"non")</f>
        <v>04</v>
      </c>
      <c r="AE18" t="str">
        <f>IF(Tableau1[[#This Row],[Longueur date conforme ?]]=7,"20"&amp;(MID(Tableau1[[#This Row],[OTMDAT]],2,2)),"non")</f>
        <v>2023</v>
      </c>
      <c r="AF18">
        <v>125528</v>
      </c>
      <c r="AG18" t="s">
        <v>70</v>
      </c>
      <c r="AH18">
        <v>0</v>
      </c>
      <c r="AI18">
        <v>0</v>
      </c>
      <c r="AJ18">
        <v>0</v>
      </c>
      <c r="AK18" t="s">
        <v>70</v>
      </c>
      <c r="AL18">
        <v>3</v>
      </c>
      <c r="AM18">
        <v>3</v>
      </c>
      <c r="AN18" t="s">
        <v>106</v>
      </c>
      <c r="AO18" t="s">
        <v>162</v>
      </c>
      <c r="AP18">
        <v>0</v>
      </c>
    </row>
    <row r="19" spans="1:42" x14ac:dyDescent="0.25">
      <c r="A19" t="s">
        <v>161</v>
      </c>
      <c r="B19" t="s">
        <v>70</v>
      </c>
      <c r="C19" t="s">
        <v>70</v>
      </c>
      <c r="D19" t="s">
        <v>70</v>
      </c>
      <c r="E19">
        <v>10</v>
      </c>
      <c r="F19" t="s">
        <v>84</v>
      </c>
      <c r="G19">
        <v>21196</v>
      </c>
      <c r="H19">
        <v>0</v>
      </c>
      <c r="I19" t="s">
        <v>70</v>
      </c>
      <c r="J19" t="s">
        <v>120</v>
      </c>
      <c r="K19" t="s">
        <v>70</v>
      </c>
      <c r="L19" t="s">
        <v>70</v>
      </c>
      <c r="M19" t="s">
        <v>70</v>
      </c>
      <c r="N19" t="str">
        <f>IFERROR(INDEX(Tableau2[#All],MATCH(Tableau1[[#This Row],[OTCLNR]],Tableau2[CLNI5],0),34),"pas trouvé")</f>
        <v>pas trouvé</v>
      </c>
      <c r="O19">
        <v>8.3000000000000001E-3</v>
      </c>
      <c r="P19">
        <v>8.3000000000000001E-3</v>
      </c>
      <c r="Q19" t="e">
        <f>Tableau1[[#This Row],[GGTG]]*1000</f>
        <v>#VALUE!</v>
      </c>
      <c r="R19">
        <f>Tableau1[[#This Row],[OTEPAS]]*1000</f>
        <v>8.3000000000000007</v>
      </c>
      <c r="S19">
        <f>Tableau1[[#This Row],[OTEPAI]]*1000</f>
        <v>8.3000000000000007</v>
      </c>
      <c r="T19" t="e">
        <f>IF(ABS(Tableau1[[#This Row],[OTEPAS]]-Tableau1[[#This Row],[GGTG]])&lt;0.001,"ok","nok")</f>
        <v>#VALUE!</v>
      </c>
      <c r="U19" t="e">
        <f>IF(ABS(Tableau1[[#This Row],[OTEPAI]]-Tableau1[[#This Row],[GGTG]])&lt;0.001,"ok","nok")</f>
        <v>#VALUE!</v>
      </c>
      <c r="V19" t="s">
        <v>70</v>
      </c>
      <c r="W19" t="s">
        <v>95</v>
      </c>
      <c r="X19">
        <v>0</v>
      </c>
      <c r="Y19" t="s">
        <v>70</v>
      </c>
      <c r="Z19">
        <v>0</v>
      </c>
      <c r="AA19">
        <v>1230426</v>
      </c>
      <c r="AB19">
        <f>LEN(Tableau1[[#This Row],[OTMDAT]])</f>
        <v>7</v>
      </c>
      <c r="AC19" t="str">
        <f>IF(Tableau1[[#This Row],[Longueur date conforme ?]]=7,(RIGHT(Tableau1[[#This Row],[OTMDAT]],2)),"non")</f>
        <v>26</v>
      </c>
      <c r="AD19" t="str">
        <f>IF(Tableau1[[#This Row],[Longueur date conforme ?]]=7,(MID(Tableau1[[#This Row],[OTMDAT]],4,2)),"non")</f>
        <v>04</v>
      </c>
      <c r="AE19" t="str">
        <f>IF(Tableau1[[#This Row],[Longueur date conforme ?]]=7,"20"&amp;(MID(Tableau1[[#This Row],[OTMDAT]],2,2)),"non")</f>
        <v>2023</v>
      </c>
      <c r="AF19">
        <v>145121</v>
      </c>
      <c r="AG19" t="s">
        <v>70</v>
      </c>
      <c r="AH19">
        <v>0</v>
      </c>
      <c r="AI19">
        <v>0</v>
      </c>
      <c r="AJ19">
        <v>0</v>
      </c>
      <c r="AK19" t="s">
        <v>70</v>
      </c>
      <c r="AL19">
        <v>1</v>
      </c>
      <c r="AM19">
        <v>1</v>
      </c>
      <c r="AN19" t="s">
        <v>118</v>
      </c>
      <c r="AO19" t="s">
        <v>160</v>
      </c>
      <c r="AP19">
        <v>0</v>
      </c>
    </row>
    <row r="20" spans="1:42" x14ac:dyDescent="0.25">
      <c r="A20" t="s">
        <v>161</v>
      </c>
      <c r="B20" t="s">
        <v>70</v>
      </c>
      <c r="C20" t="s">
        <v>70</v>
      </c>
      <c r="D20" t="s">
        <v>70</v>
      </c>
      <c r="E20">
        <v>10</v>
      </c>
      <c r="F20" t="s">
        <v>84</v>
      </c>
      <c r="G20">
        <v>19186</v>
      </c>
      <c r="H20">
        <v>0</v>
      </c>
      <c r="I20" t="s">
        <v>70</v>
      </c>
      <c r="J20" t="s">
        <v>120</v>
      </c>
      <c r="K20" t="s">
        <v>70</v>
      </c>
      <c r="L20" t="s">
        <v>70</v>
      </c>
      <c r="M20" t="s">
        <v>70</v>
      </c>
      <c r="N20">
        <f>IFERROR(INDEX(Tableau2[#All],MATCH(Tableau1[[#This Row],[OTCLNR]],Tableau2[CLNI5],0),34),"pas trouvé")</f>
        <v>6.6E-3</v>
      </c>
      <c r="O20">
        <v>7.6600000000000001E-3</v>
      </c>
      <c r="P20">
        <v>7.6E-3</v>
      </c>
      <c r="Q20">
        <f>Tableau1[[#This Row],[GGTG]]*1000</f>
        <v>6.6</v>
      </c>
      <c r="R20">
        <f>Tableau1[[#This Row],[OTEPAS]]*1000</f>
        <v>7.6</v>
      </c>
      <c r="S20">
        <f>Tableau1[[#This Row],[OTEPAI]]*1000</f>
        <v>7.66</v>
      </c>
      <c r="T20" t="str">
        <f>IF(ABS(Tableau1[[#This Row],[OTEPAS]]-Tableau1[[#This Row],[GGTG]])&lt;0.001,"ok","nok")</f>
        <v>nok</v>
      </c>
      <c r="U20" t="str">
        <f>IF(ABS(Tableau1[[#This Row],[OTEPAI]]-Tableau1[[#This Row],[GGTG]])&lt;0.001,"ok","nok")</f>
        <v>nok</v>
      </c>
      <c r="V20" t="s">
        <v>70</v>
      </c>
      <c r="W20" t="s">
        <v>95</v>
      </c>
      <c r="X20">
        <v>0</v>
      </c>
      <c r="Y20" t="s">
        <v>70</v>
      </c>
      <c r="Z20">
        <v>0</v>
      </c>
      <c r="AA20">
        <v>1230426</v>
      </c>
      <c r="AB20">
        <f>LEN(Tableau1[[#This Row],[OTMDAT]])</f>
        <v>7</v>
      </c>
      <c r="AC20" t="str">
        <f>IF(Tableau1[[#This Row],[Longueur date conforme ?]]=7,(RIGHT(Tableau1[[#This Row],[OTMDAT]],2)),"non")</f>
        <v>26</v>
      </c>
      <c r="AD20" t="str">
        <f>IF(Tableau1[[#This Row],[Longueur date conforme ?]]=7,(MID(Tableau1[[#This Row],[OTMDAT]],4,2)),"non")</f>
        <v>04</v>
      </c>
      <c r="AE20" t="str">
        <f>IF(Tableau1[[#This Row],[Longueur date conforme ?]]=7,"20"&amp;(MID(Tableau1[[#This Row],[OTMDAT]],2,2)),"non")</f>
        <v>2023</v>
      </c>
      <c r="AF20">
        <v>184839</v>
      </c>
      <c r="AG20" t="s">
        <v>70</v>
      </c>
      <c r="AH20">
        <v>0</v>
      </c>
      <c r="AI20">
        <v>0</v>
      </c>
      <c r="AJ20">
        <v>0</v>
      </c>
      <c r="AK20" t="s">
        <v>70</v>
      </c>
      <c r="AL20">
        <v>2</v>
      </c>
      <c r="AM20">
        <v>2</v>
      </c>
      <c r="AN20" t="s">
        <v>107</v>
      </c>
      <c r="AO20" t="s">
        <v>162</v>
      </c>
      <c r="AP20">
        <v>0</v>
      </c>
    </row>
    <row r="21" spans="1:42" x14ac:dyDescent="0.25">
      <c r="A21" t="s">
        <v>161</v>
      </c>
      <c r="B21" t="s">
        <v>70</v>
      </c>
      <c r="C21" t="s">
        <v>70</v>
      </c>
      <c r="D21" t="s">
        <v>70</v>
      </c>
      <c r="E21">
        <v>10</v>
      </c>
      <c r="F21" t="s">
        <v>81</v>
      </c>
      <c r="G21">
        <v>21222</v>
      </c>
      <c r="H21">
        <v>0</v>
      </c>
      <c r="I21" t="s">
        <v>70</v>
      </c>
      <c r="J21" t="s">
        <v>120</v>
      </c>
      <c r="K21" t="s">
        <v>70</v>
      </c>
      <c r="L21" t="s">
        <v>70</v>
      </c>
      <c r="M21" t="s">
        <v>70</v>
      </c>
      <c r="N21" t="str">
        <f>IFERROR(INDEX(Tableau2[#All],MATCH(Tableau1[[#This Row],[OTCLNR]],Tableau2[CLNI5],0),34),"pas trouvé")</f>
        <v>pas trouvé</v>
      </c>
      <c r="O21">
        <v>6.6E-3</v>
      </c>
      <c r="P21">
        <v>6.6E-3</v>
      </c>
      <c r="Q21" t="e">
        <f>Tableau1[[#This Row],[GGTG]]*1000</f>
        <v>#VALUE!</v>
      </c>
      <c r="R21">
        <f>Tableau1[[#This Row],[OTEPAS]]*1000</f>
        <v>6.6</v>
      </c>
      <c r="S21">
        <f>Tableau1[[#This Row],[OTEPAI]]*1000</f>
        <v>6.6</v>
      </c>
      <c r="T21" t="e">
        <f>IF(ABS(Tableau1[[#This Row],[OTEPAS]]-Tableau1[[#This Row],[GGTG]])&lt;0.001,"ok","nok")</f>
        <v>#VALUE!</v>
      </c>
      <c r="U21" t="e">
        <f>IF(ABS(Tableau1[[#This Row],[OTEPAI]]-Tableau1[[#This Row],[GGTG]])&lt;0.001,"ok","nok")</f>
        <v>#VALUE!</v>
      </c>
      <c r="V21" t="s">
        <v>70</v>
      </c>
      <c r="W21" t="s">
        <v>94</v>
      </c>
      <c r="X21">
        <v>0</v>
      </c>
      <c r="Y21" t="s">
        <v>70</v>
      </c>
      <c r="Z21">
        <v>0</v>
      </c>
      <c r="AA21">
        <v>1230426</v>
      </c>
      <c r="AB21">
        <f>LEN(Tableau1[[#This Row],[OTMDAT]])</f>
        <v>7</v>
      </c>
      <c r="AC21" t="str">
        <f>IF(Tableau1[[#This Row],[Longueur date conforme ?]]=7,(RIGHT(Tableau1[[#This Row],[OTMDAT]],2)),"non")</f>
        <v>26</v>
      </c>
      <c r="AD21" t="str">
        <f>IF(Tableau1[[#This Row],[Longueur date conforme ?]]=7,(MID(Tableau1[[#This Row],[OTMDAT]],4,2)),"non")</f>
        <v>04</v>
      </c>
      <c r="AE21" t="str">
        <f>IF(Tableau1[[#This Row],[Longueur date conforme ?]]=7,"20"&amp;(MID(Tableau1[[#This Row],[OTMDAT]],2,2)),"non")</f>
        <v>2023</v>
      </c>
      <c r="AF21">
        <v>190345</v>
      </c>
      <c r="AG21" t="s">
        <v>70</v>
      </c>
      <c r="AH21">
        <v>0</v>
      </c>
      <c r="AI21">
        <v>0</v>
      </c>
      <c r="AJ21">
        <v>0</v>
      </c>
      <c r="AK21" t="s">
        <v>70</v>
      </c>
      <c r="AL21">
        <v>3</v>
      </c>
      <c r="AM21">
        <v>3</v>
      </c>
      <c r="AN21" t="s">
        <v>119</v>
      </c>
      <c r="AO21" t="s">
        <v>160</v>
      </c>
      <c r="AP21">
        <v>0</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92F23-0C28-41BD-9095-CEBED6980BE1}">
  <dimension ref="A1:BO12"/>
  <sheetViews>
    <sheetView topLeftCell="AA1" zoomScaleNormal="100" workbookViewId="0">
      <selection activeCell="AE16" sqref="AE16"/>
    </sheetView>
  </sheetViews>
  <sheetFormatPr baseColWidth="10" defaultRowHeight="15" x14ac:dyDescent="0.25"/>
  <cols>
    <col min="1" max="1" width="10.7109375" bestFit="1" customWidth="1"/>
    <col min="2" max="2" width="13.140625" bestFit="1" customWidth="1"/>
    <col min="3" max="3" width="11.5703125" bestFit="1" customWidth="1"/>
    <col min="4" max="5" width="13.42578125" bestFit="1" customWidth="1"/>
    <col min="6" max="6" width="12.42578125" bestFit="1" customWidth="1"/>
    <col min="7" max="7" width="11.5703125" bestFit="1" customWidth="1"/>
    <col min="8" max="8" width="22.85546875" bestFit="1" customWidth="1"/>
    <col min="9" max="9" width="13.140625" bestFit="1" customWidth="1"/>
    <col min="10" max="10" width="11.5703125" bestFit="1" customWidth="1"/>
    <col min="11" max="12" width="13.42578125" bestFit="1" customWidth="1"/>
    <col min="13" max="13" width="12.5703125" bestFit="1" customWidth="1"/>
    <col min="14" max="18" width="13" bestFit="1" customWidth="1"/>
    <col min="19" max="19" width="12.5703125" bestFit="1" customWidth="1"/>
    <col min="20" max="20" width="12.85546875" customWidth="1"/>
    <col min="21" max="21" width="13" customWidth="1"/>
    <col min="22" max="22" width="12.85546875" customWidth="1"/>
    <col min="23" max="23" width="12.5703125" customWidth="1"/>
    <col min="24" max="24" width="13.42578125" customWidth="1"/>
    <col min="25" max="25" width="13" customWidth="1"/>
    <col min="26" max="26" width="14.5703125" customWidth="1"/>
    <col min="27" max="27" width="53" bestFit="1" customWidth="1"/>
    <col min="28" max="28" width="9.7109375" customWidth="1"/>
    <col min="29" max="29" width="10" customWidth="1"/>
    <col min="30" max="30" width="9.7109375" customWidth="1"/>
    <col min="31" max="31" width="10" customWidth="1"/>
    <col min="32" max="32" width="12.5703125" customWidth="1"/>
    <col min="33" max="33" width="11" customWidth="1"/>
    <col min="34" max="34" width="13.5703125" customWidth="1"/>
    <col min="35" max="35" width="11.140625" customWidth="1"/>
    <col min="36" max="36" width="13.85546875" customWidth="1"/>
    <col min="37" max="37" width="12.140625" customWidth="1"/>
    <col min="38" max="38" width="11.7109375" customWidth="1"/>
    <col min="39" max="40" width="12.140625" customWidth="1"/>
    <col min="41" max="41" width="12.140625" bestFit="1" customWidth="1"/>
    <col min="42" max="42" width="13" customWidth="1"/>
    <col min="43" max="43" width="13.42578125" bestFit="1" customWidth="1"/>
    <col min="44" max="45" width="13.42578125" customWidth="1"/>
    <col min="46" max="46" width="13.140625" customWidth="1"/>
    <col min="47" max="47" width="13" customWidth="1"/>
    <col min="48" max="48" width="11" customWidth="1"/>
    <col min="49" max="52" width="11.42578125" customWidth="1"/>
    <col min="53" max="53" width="10.5703125" customWidth="1"/>
    <col min="54" max="54" width="12.5703125" customWidth="1"/>
    <col min="55" max="55" width="13" customWidth="1"/>
    <col min="56" max="56" width="11.7109375" customWidth="1"/>
    <col min="57" max="57" width="12.140625" customWidth="1"/>
    <col min="58" max="58" width="11.7109375" customWidth="1"/>
    <col min="59" max="59" width="13.42578125" customWidth="1"/>
    <col min="60" max="60" width="12.85546875" customWidth="1"/>
    <col min="61" max="61" width="13.140625" customWidth="1"/>
    <col min="62" max="62" width="12.85546875" customWidth="1"/>
    <col min="63" max="63" width="14.42578125" customWidth="1"/>
    <col min="64" max="64" width="13.5703125" customWidth="1"/>
    <col min="65" max="65" width="52.5703125" bestFit="1" customWidth="1"/>
    <col min="66" max="66" width="20.5703125" style="1" customWidth="1"/>
    <col min="67" max="67" width="22" bestFit="1" customWidth="1"/>
  </cols>
  <sheetData>
    <row r="1" spans="1:67"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s="1" t="s">
        <v>65</v>
      </c>
      <c r="BO1" t="s">
        <v>66</v>
      </c>
    </row>
    <row r="2" spans="1:67" x14ac:dyDescent="0.25">
      <c r="A2" t="s">
        <v>67</v>
      </c>
      <c r="B2" t="s">
        <v>68</v>
      </c>
      <c r="C2">
        <v>23</v>
      </c>
      <c r="D2">
        <v>0</v>
      </c>
      <c r="E2">
        <v>602063</v>
      </c>
      <c r="F2">
        <v>91</v>
      </c>
      <c r="G2">
        <v>771702</v>
      </c>
      <c r="H2" t="s">
        <v>69</v>
      </c>
      <c r="I2" t="s">
        <v>70</v>
      </c>
      <c r="J2">
        <v>592507</v>
      </c>
      <c r="K2">
        <v>9</v>
      </c>
      <c r="L2" t="s">
        <v>70</v>
      </c>
      <c r="M2" t="s">
        <v>71</v>
      </c>
      <c r="N2" t="s">
        <v>72</v>
      </c>
      <c r="O2" t="s">
        <v>73</v>
      </c>
      <c r="P2" t="s">
        <v>74</v>
      </c>
      <c r="Q2" t="s">
        <v>70</v>
      </c>
      <c r="R2">
        <v>0</v>
      </c>
      <c r="S2">
        <v>52543</v>
      </c>
      <c r="T2">
        <v>6</v>
      </c>
      <c r="U2">
        <v>2</v>
      </c>
      <c r="V2">
        <v>10</v>
      </c>
      <c r="W2">
        <v>52543</v>
      </c>
      <c r="X2">
        <v>0</v>
      </c>
      <c r="Y2" t="s">
        <v>75</v>
      </c>
      <c r="Z2" t="s">
        <v>76</v>
      </c>
      <c r="AA2" t="s">
        <v>77</v>
      </c>
      <c r="AB2" t="s">
        <v>78</v>
      </c>
      <c r="AC2">
        <v>421</v>
      </c>
      <c r="AD2" t="s">
        <v>79</v>
      </c>
      <c r="AE2">
        <v>1630</v>
      </c>
      <c r="AF2">
        <v>1630</v>
      </c>
      <c r="AG2">
        <v>6.3E-3</v>
      </c>
      <c r="AH2">
        <v>6.3E-3</v>
      </c>
      <c r="AI2">
        <v>0</v>
      </c>
      <c r="AJ2">
        <v>-4637</v>
      </c>
      <c r="AK2">
        <v>4637</v>
      </c>
      <c r="AL2">
        <v>0</v>
      </c>
      <c r="AM2">
        <v>0</v>
      </c>
      <c r="AN2">
        <v>0</v>
      </c>
      <c r="AO2">
        <v>0</v>
      </c>
      <c r="AP2">
        <v>0</v>
      </c>
      <c r="AQ2">
        <v>0</v>
      </c>
      <c r="AR2">
        <v>0</v>
      </c>
      <c r="AS2">
        <v>0</v>
      </c>
      <c r="AT2">
        <v>92.46</v>
      </c>
      <c r="AU2">
        <v>0.48499999999999999</v>
      </c>
      <c r="AV2">
        <v>0</v>
      </c>
      <c r="AW2">
        <v>0</v>
      </c>
      <c r="AX2">
        <v>0</v>
      </c>
      <c r="AY2">
        <v>0</v>
      </c>
      <c r="AZ2">
        <v>11</v>
      </c>
      <c r="BA2">
        <v>0</v>
      </c>
      <c r="BB2" t="s">
        <v>80</v>
      </c>
      <c r="BC2" t="s">
        <v>70</v>
      </c>
      <c r="BD2">
        <v>84111</v>
      </c>
      <c r="BE2" t="s">
        <v>81</v>
      </c>
      <c r="BF2">
        <v>10</v>
      </c>
      <c r="BG2">
        <v>0</v>
      </c>
      <c r="BH2">
        <v>0</v>
      </c>
      <c r="BI2" t="s">
        <v>70</v>
      </c>
      <c r="BJ2">
        <v>0</v>
      </c>
      <c r="BK2">
        <v>0</v>
      </c>
      <c r="BL2" t="s">
        <v>70</v>
      </c>
      <c r="BM2" t="s">
        <v>70</v>
      </c>
      <c r="BN2" s="1" t="str">
        <f>IF(Tableau2[[#This Row],[DTEND]]&lt;10,"0"&amp;Tableau2[[#This Row],[DTEND]],Tableau2[[#This Row],[DTEND]])&amp;"."&amp;IF(Tableau2[[#This Row],[DTENM]]&lt;10,"0"&amp;Tableau2[[#This Row],[DTENM]],Tableau2[[#This Row],[DTENM]])&amp;"."&amp;"20"&amp;Tableau2[[#This Row],[DTENY]]</f>
        <v>10.02.206</v>
      </c>
      <c r="BO2"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05:25:43</v>
      </c>
    </row>
    <row r="3" spans="1:67" x14ac:dyDescent="0.25">
      <c r="A3" t="s">
        <v>102</v>
      </c>
      <c r="B3" t="s">
        <v>85</v>
      </c>
      <c r="C3">
        <v>23</v>
      </c>
      <c r="D3">
        <v>0</v>
      </c>
      <c r="E3">
        <v>943039</v>
      </c>
      <c r="F3">
        <v>1</v>
      </c>
      <c r="G3">
        <v>710821</v>
      </c>
      <c r="H3" t="s">
        <v>93</v>
      </c>
      <c r="I3" t="s">
        <v>82</v>
      </c>
      <c r="J3">
        <v>542627</v>
      </c>
      <c r="K3">
        <v>11</v>
      </c>
      <c r="L3" t="s">
        <v>70</v>
      </c>
      <c r="M3" t="s">
        <v>71</v>
      </c>
      <c r="N3" t="s">
        <v>72</v>
      </c>
      <c r="O3" t="s">
        <v>73</v>
      </c>
      <c r="P3" t="s">
        <v>70</v>
      </c>
      <c r="Q3" t="s">
        <v>70</v>
      </c>
      <c r="R3">
        <v>6</v>
      </c>
      <c r="S3">
        <v>231500</v>
      </c>
      <c r="T3">
        <v>23</v>
      </c>
      <c r="U3">
        <v>4</v>
      </c>
      <c r="V3">
        <v>26</v>
      </c>
      <c r="W3">
        <v>24500</v>
      </c>
      <c r="X3">
        <v>0</v>
      </c>
      <c r="Y3" t="s">
        <v>75</v>
      </c>
      <c r="Z3" t="s">
        <v>83</v>
      </c>
      <c r="AA3" t="s">
        <v>87</v>
      </c>
      <c r="AB3" t="s">
        <v>73</v>
      </c>
      <c r="AC3">
        <v>830</v>
      </c>
      <c r="AD3" t="s">
        <v>86</v>
      </c>
      <c r="AE3">
        <v>1300</v>
      </c>
      <c r="AF3">
        <v>1270</v>
      </c>
      <c r="AG3">
        <v>1.4500000000000001E-2</v>
      </c>
      <c r="AH3">
        <v>6.6E-3</v>
      </c>
      <c r="AI3">
        <v>7476</v>
      </c>
      <c r="AJ3">
        <v>6975</v>
      </c>
      <c r="AK3">
        <v>501</v>
      </c>
      <c r="AL3">
        <v>0</v>
      </c>
      <c r="AM3">
        <v>0</v>
      </c>
      <c r="AN3">
        <v>0</v>
      </c>
      <c r="AO3">
        <v>0</v>
      </c>
      <c r="AP3">
        <v>0</v>
      </c>
      <c r="AQ3">
        <v>0</v>
      </c>
      <c r="AR3">
        <v>0</v>
      </c>
      <c r="AS3">
        <v>0</v>
      </c>
      <c r="AT3">
        <v>91.24</v>
      </c>
      <c r="AU3">
        <v>0.63470000000000004</v>
      </c>
      <c r="AV3">
        <v>0</v>
      </c>
      <c r="AW3">
        <v>0</v>
      </c>
      <c r="AX3">
        <v>0</v>
      </c>
      <c r="AY3">
        <v>0</v>
      </c>
      <c r="AZ3">
        <v>11</v>
      </c>
      <c r="BA3">
        <v>3.5</v>
      </c>
      <c r="BB3" t="s">
        <v>80</v>
      </c>
      <c r="BC3" t="s">
        <v>70</v>
      </c>
      <c r="BD3">
        <v>19210</v>
      </c>
      <c r="BE3" t="s">
        <v>71</v>
      </c>
      <c r="BF3">
        <v>10</v>
      </c>
      <c r="BG3">
        <v>0</v>
      </c>
      <c r="BH3">
        <v>19210</v>
      </c>
      <c r="BI3" t="s">
        <v>71</v>
      </c>
      <c r="BJ3">
        <v>20</v>
      </c>
      <c r="BK3">
        <v>0</v>
      </c>
      <c r="BL3" t="s">
        <v>70</v>
      </c>
      <c r="BM3" t="s">
        <v>70</v>
      </c>
      <c r="BN3" s="1" t="str">
        <f>IF(Tableau2[[#This Row],[DTEND]]&lt;10,"0"&amp;Tableau2[[#This Row],[DTEND]],Tableau2[[#This Row],[DTEND]])&amp;"."&amp;IF(Tableau2[[#This Row],[DTENM]]&lt;10,"0"&amp;Tableau2[[#This Row],[DTENM]],Tableau2[[#This Row],[DTENM]])&amp;"."&amp;"20"&amp;Tableau2[[#This Row],[DTENY]]</f>
        <v>26.04.2023</v>
      </c>
      <c r="BO3"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23:15:00</v>
      </c>
    </row>
    <row r="4" spans="1:67" x14ac:dyDescent="0.25">
      <c r="A4" t="s">
        <v>103</v>
      </c>
      <c r="B4" t="s">
        <v>85</v>
      </c>
      <c r="C4">
        <v>23</v>
      </c>
      <c r="D4">
        <v>0</v>
      </c>
      <c r="E4">
        <v>943039</v>
      </c>
      <c r="F4">
        <v>1</v>
      </c>
      <c r="G4">
        <v>710821</v>
      </c>
      <c r="H4" t="s">
        <v>93</v>
      </c>
      <c r="I4" t="s">
        <v>82</v>
      </c>
      <c r="J4">
        <v>542627</v>
      </c>
      <c r="K4">
        <v>11</v>
      </c>
      <c r="L4" t="s">
        <v>70</v>
      </c>
      <c r="M4" t="s">
        <v>71</v>
      </c>
      <c r="N4" t="s">
        <v>72</v>
      </c>
      <c r="O4" t="s">
        <v>73</v>
      </c>
      <c r="P4" t="s">
        <v>70</v>
      </c>
      <c r="Q4" t="s">
        <v>70</v>
      </c>
      <c r="R4">
        <v>6</v>
      </c>
      <c r="S4">
        <v>30000</v>
      </c>
      <c r="T4">
        <v>23</v>
      </c>
      <c r="U4">
        <v>4</v>
      </c>
      <c r="V4">
        <v>26</v>
      </c>
      <c r="W4">
        <v>60000</v>
      </c>
      <c r="X4">
        <v>0</v>
      </c>
      <c r="Y4" t="s">
        <v>75</v>
      </c>
      <c r="Z4" t="s">
        <v>83</v>
      </c>
      <c r="AA4" t="s">
        <v>90</v>
      </c>
      <c r="AB4" t="s">
        <v>73</v>
      </c>
      <c r="AC4">
        <v>830</v>
      </c>
      <c r="AD4" t="s">
        <v>86</v>
      </c>
      <c r="AE4">
        <v>1300</v>
      </c>
      <c r="AF4">
        <v>1270</v>
      </c>
      <c r="AG4">
        <v>1.4500000000000001E-2</v>
      </c>
      <c r="AH4">
        <v>6.6E-3</v>
      </c>
      <c r="AI4">
        <v>5510</v>
      </c>
      <c r="AJ4">
        <v>5358</v>
      </c>
      <c r="AK4">
        <v>152</v>
      </c>
      <c r="AL4">
        <v>0</v>
      </c>
      <c r="AM4">
        <v>0</v>
      </c>
      <c r="AN4">
        <v>0</v>
      </c>
      <c r="AO4">
        <v>0</v>
      </c>
      <c r="AP4">
        <v>0</v>
      </c>
      <c r="AQ4">
        <v>0</v>
      </c>
      <c r="AR4">
        <v>0</v>
      </c>
      <c r="AS4">
        <v>0</v>
      </c>
      <c r="AT4">
        <v>91.24</v>
      </c>
      <c r="AU4">
        <v>0.63470000000000004</v>
      </c>
      <c r="AV4">
        <v>0</v>
      </c>
      <c r="AW4">
        <v>0</v>
      </c>
      <c r="AX4">
        <v>0</v>
      </c>
      <c r="AY4">
        <v>0</v>
      </c>
      <c r="AZ4">
        <v>11</v>
      </c>
      <c r="BA4">
        <v>3</v>
      </c>
      <c r="BB4" t="s">
        <v>80</v>
      </c>
      <c r="BC4" t="s">
        <v>70</v>
      </c>
      <c r="BD4">
        <v>19211</v>
      </c>
      <c r="BE4" t="s">
        <v>71</v>
      </c>
      <c r="BF4">
        <v>20</v>
      </c>
      <c r="BG4">
        <v>0</v>
      </c>
      <c r="BH4">
        <v>19211</v>
      </c>
      <c r="BI4" t="s">
        <v>71</v>
      </c>
      <c r="BJ4">
        <v>10</v>
      </c>
      <c r="BK4">
        <v>0</v>
      </c>
      <c r="BL4" t="s">
        <v>70</v>
      </c>
      <c r="BM4" t="s">
        <v>70</v>
      </c>
      <c r="BN4" s="1" t="str">
        <f>IF(Tableau2[[#This Row],[DTEND]]&lt;10,"0"&amp;Tableau2[[#This Row],[DTEND]],Tableau2[[#This Row],[DTEND]])&amp;"."&amp;IF(Tableau2[[#This Row],[DTENM]]&lt;10,"0"&amp;Tableau2[[#This Row],[DTENM]],Tableau2[[#This Row],[DTENM]])&amp;"."&amp;"20"&amp;Tableau2[[#This Row],[DTENY]]</f>
        <v>26.04.2023</v>
      </c>
      <c r="BO4"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03:00:00</v>
      </c>
    </row>
    <row r="5" spans="1:67" x14ac:dyDescent="0.25">
      <c r="A5" t="s">
        <v>104</v>
      </c>
      <c r="B5" t="s">
        <v>85</v>
      </c>
      <c r="C5">
        <v>23</v>
      </c>
      <c r="D5">
        <v>0</v>
      </c>
      <c r="E5">
        <v>943039</v>
      </c>
      <c r="F5">
        <v>1</v>
      </c>
      <c r="G5">
        <v>710821</v>
      </c>
      <c r="H5" t="s">
        <v>93</v>
      </c>
      <c r="I5" t="s">
        <v>82</v>
      </c>
      <c r="J5">
        <v>542627</v>
      </c>
      <c r="K5">
        <v>11</v>
      </c>
      <c r="L5" t="s">
        <v>70</v>
      </c>
      <c r="M5" t="s">
        <v>71</v>
      </c>
      <c r="N5" t="s">
        <v>72</v>
      </c>
      <c r="O5" t="s">
        <v>73</v>
      </c>
      <c r="P5" t="s">
        <v>70</v>
      </c>
      <c r="Q5" t="s">
        <v>70</v>
      </c>
      <c r="R5">
        <v>6</v>
      </c>
      <c r="S5">
        <v>60000</v>
      </c>
      <c r="T5">
        <v>23</v>
      </c>
      <c r="U5">
        <v>4</v>
      </c>
      <c r="V5">
        <v>26</v>
      </c>
      <c r="W5">
        <v>63500</v>
      </c>
      <c r="X5">
        <v>0</v>
      </c>
      <c r="Y5" t="s">
        <v>75</v>
      </c>
      <c r="Z5" t="s">
        <v>83</v>
      </c>
      <c r="AA5" t="s">
        <v>87</v>
      </c>
      <c r="AB5" t="s">
        <v>88</v>
      </c>
      <c r="AC5">
        <v>927</v>
      </c>
      <c r="AD5" t="s">
        <v>86</v>
      </c>
      <c r="AE5">
        <v>1300</v>
      </c>
      <c r="AF5">
        <v>1270</v>
      </c>
      <c r="AG5">
        <v>1.4500000000000001E-2</v>
      </c>
      <c r="AH5">
        <v>6.6E-3</v>
      </c>
      <c r="AI5">
        <v>1966</v>
      </c>
      <c r="AJ5">
        <v>1671</v>
      </c>
      <c r="AK5">
        <v>295</v>
      </c>
      <c r="AL5">
        <v>0</v>
      </c>
      <c r="AM5">
        <v>0</v>
      </c>
      <c r="AN5">
        <v>0</v>
      </c>
      <c r="AO5">
        <v>0</v>
      </c>
      <c r="AP5">
        <v>0</v>
      </c>
      <c r="AQ5">
        <v>0</v>
      </c>
      <c r="AR5">
        <v>0</v>
      </c>
      <c r="AS5">
        <v>0</v>
      </c>
      <c r="AT5">
        <v>91.24</v>
      </c>
      <c r="AU5">
        <v>0.63470000000000004</v>
      </c>
      <c r="AV5">
        <v>0</v>
      </c>
      <c r="AW5">
        <v>0</v>
      </c>
      <c r="AX5">
        <v>0</v>
      </c>
      <c r="AY5">
        <v>0</v>
      </c>
      <c r="AZ5">
        <v>11</v>
      </c>
      <c r="BA5">
        <v>0.58299999999999996</v>
      </c>
      <c r="BB5" t="s">
        <v>80</v>
      </c>
      <c r="BC5" t="s">
        <v>70</v>
      </c>
      <c r="BD5">
        <v>19211</v>
      </c>
      <c r="BE5" t="s">
        <v>71</v>
      </c>
      <c r="BF5">
        <v>20</v>
      </c>
      <c r="BG5">
        <v>0</v>
      </c>
      <c r="BH5">
        <v>19211</v>
      </c>
      <c r="BI5" t="s">
        <v>71</v>
      </c>
      <c r="BJ5">
        <v>10</v>
      </c>
      <c r="BK5">
        <v>0</v>
      </c>
      <c r="BL5" t="s">
        <v>70</v>
      </c>
      <c r="BM5" t="s">
        <v>70</v>
      </c>
      <c r="BN5" s="1" t="str">
        <f>IF(Tableau2[[#This Row],[DTEND]]&lt;10,"0"&amp;Tableau2[[#This Row],[DTEND]],Tableau2[[#This Row],[DTEND]])&amp;"."&amp;IF(Tableau2[[#This Row],[DTENM]]&lt;10,"0"&amp;Tableau2[[#This Row],[DTENM]],Tableau2[[#This Row],[DTENM]])&amp;"."&amp;"20"&amp;Tableau2[[#This Row],[DTENY]]</f>
        <v>26.04.2023</v>
      </c>
      <c r="BO5"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06:00:00</v>
      </c>
    </row>
    <row r="6" spans="1:67" x14ac:dyDescent="0.25">
      <c r="A6" t="s">
        <v>105</v>
      </c>
      <c r="B6" t="s">
        <v>85</v>
      </c>
      <c r="C6">
        <v>23</v>
      </c>
      <c r="D6">
        <v>0</v>
      </c>
      <c r="E6">
        <v>943039</v>
      </c>
      <c r="F6">
        <v>1</v>
      </c>
      <c r="G6">
        <v>710821</v>
      </c>
      <c r="H6" t="s">
        <v>93</v>
      </c>
      <c r="I6" t="s">
        <v>82</v>
      </c>
      <c r="J6">
        <v>542627</v>
      </c>
      <c r="K6">
        <v>11</v>
      </c>
      <c r="L6" t="s">
        <v>70</v>
      </c>
      <c r="M6" t="s">
        <v>71</v>
      </c>
      <c r="N6" t="s">
        <v>72</v>
      </c>
      <c r="O6" t="s">
        <v>73</v>
      </c>
      <c r="P6" t="s">
        <v>70</v>
      </c>
      <c r="Q6" t="s">
        <v>70</v>
      </c>
      <c r="R6">
        <v>6</v>
      </c>
      <c r="S6">
        <v>63500</v>
      </c>
      <c r="T6">
        <v>23</v>
      </c>
      <c r="U6">
        <v>4</v>
      </c>
      <c r="V6">
        <v>26</v>
      </c>
      <c r="W6">
        <v>95000</v>
      </c>
      <c r="X6">
        <v>0</v>
      </c>
      <c r="Y6" t="s">
        <v>75</v>
      </c>
      <c r="Z6" t="s">
        <v>83</v>
      </c>
      <c r="AA6" t="s">
        <v>87</v>
      </c>
      <c r="AB6" t="s">
        <v>88</v>
      </c>
      <c r="AC6">
        <v>927</v>
      </c>
      <c r="AD6" t="s">
        <v>86</v>
      </c>
      <c r="AE6">
        <v>1300</v>
      </c>
      <c r="AF6">
        <v>1270</v>
      </c>
      <c r="AG6">
        <v>1.4500000000000001E-2</v>
      </c>
      <c r="AH6">
        <v>6.6E-3</v>
      </c>
      <c r="AI6">
        <v>7476</v>
      </c>
      <c r="AJ6">
        <v>7138</v>
      </c>
      <c r="AK6">
        <v>338</v>
      </c>
      <c r="AL6">
        <v>0</v>
      </c>
      <c r="AM6">
        <v>0</v>
      </c>
      <c r="AN6">
        <v>0</v>
      </c>
      <c r="AO6">
        <v>0</v>
      </c>
      <c r="AP6">
        <v>0</v>
      </c>
      <c r="AQ6">
        <v>0</v>
      </c>
      <c r="AR6">
        <v>0</v>
      </c>
      <c r="AS6">
        <v>0</v>
      </c>
      <c r="AT6">
        <v>91.24</v>
      </c>
      <c r="AU6">
        <v>0.63470000000000004</v>
      </c>
      <c r="AV6">
        <v>0</v>
      </c>
      <c r="AW6">
        <v>0</v>
      </c>
      <c r="AX6">
        <v>0</v>
      </c>
      <c r="AY6">
        <v>0</v>
      </c>
      <c r="AZ6">
        <v>11</v>
      </c>
      <c r="BA6">
        <v>3.25</v>
      </c>
      <c r="BB6" t="s">
        <v>80</v>
      </c>
      <c r="BC6" t="s">
        <v>70</v>
      </c>
      <c r="BD6">
        <v>19213</v>
      </c>
      <c r="BE6" t="s">
        <v>71</v>
      </c>
      <c r="BF6">
        <v>10</v>
      </c>
      <c r="BG6">
        <v>0</v>
      </c>
      <c r="BH6">
        <v>19213</v>
      </c>
      <c r="BI6" t="s">
        <v>71</v>
      </c>
      <c r="BJ6">
        <v>20</v>
      </c>
      <c r="BK6">
        <v>0</v>
      </c>
      <c r="BL6" t="s">
        <v>70</v>
      </c>
      <c r="BM6" t="s">
        <v>70</v>
      </c>
      <c r="BN6" s="1" t="str">
        <f>IF(Tableau2[[#This Row],[DTEND]]&lt;10,"0"&amp;Tableau2[[#This Row],[DTEND]],Tableau2[[#This Row],[DTEND]])&amp;"."&amp;IF(Tableau2[[#This Row],[DTENM]]&lt;10,"0"&amp;Tableau2[[#This Row],[DTENM]],Tableau2[[#This Row],[DTENM]])&amp;"."&amp;"20"&amp;Tableau2[[#This Row],[DTENY]]</f>
        <v>26.04.2023</v>
      </c>
      <c r="BO6"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06:35:00</v>
      </c>
    </row>
    <row r="7" spans="1:67" x14ac:dyDescent="0.25">
      <c r="A7" t="s">
        <v>106</v>
      </c>
      <c r="B7" t="s">
        <v>85</v>
      </c>
      <c r="C7">
        <v>23</v>
      </c>
      <c r="D7">
        <v>0</v>
      </c>
      <c r="E7">
        <v>943133</v>
      </c>
      <c r="F7">
        <v>1</v>
      </c>
      <c r="G7">
        <v>710821</v>
      </c>
      <c r="H7" t="s">
        <v>93</v>
      </c>
      <c r="I7" t="s">
        <v>82</v>
      </c>
      <c r="J7">
        <v>572816</v>
      </c>
      <c r="K7">
        <v>11</v>
      </c>
      <c r="L7" t="s">
        <v>70</v>
      </c>
      <c r="M7" t="s">
        <v>71</v>
      </c>
      <c r="N7" t="s">
        <v>72</v>
      </c>
      <c r="O7" t="s">
        <v>73</v>
      </c>
      <c r="P7" t="s">
        <v>70</v>
      </c>
      <c r="Q7" t="s">
        <v>70</v>
      </c>
      <c r="R7">
        <v>6</v>
      </c>
      <c r="S7">
        <v>100600</v>
      </c>
      <c r="T7">
        <v>23</v>
      </c>
      <c r="U7">
        <v>4</v>
      </c>
      <c r="V7">
        <v>26</v>
      </c>
      <c r="W7">
        <v>131000</v>
      </c>
      <c r="X7">
        <v>0</v>
      </c>
      <c r="Y7" t="s">
        <v>75</v>
      </c>
      <c r="Z7" t="s">
        <v>83</v>
      </c>
      <c r="AA7" t="s">
        <v>87</v>
      </c>
      <c r="AB7" t="s">
        <v>88</v>
      </c>
      <c r="AC7">
        <v>927</v>
      </c>
      <c r="AD7" t="s">
        <v>86</v>
      </c>
      <c r="AE7">
        <v>1300</v>
      </c>
      <c r="AF7">
        <v>1270</v>
      </c>
      <c r="AG7">
        <v>1.4500000000000001E-2</v>
      </c>
      <c r="AH7">
        <v>6.6E-3</v>
      </c>
      <c r="AI7">
        <v>7336</v>
      </c>
      <c r="AJ7">
        <v>6975</v>
      </c>
      <c r="AK7">
        <v>361</v>
      </c>
      <c r="AL7">
        <v>0</v>
      </c>
      <c r="AM7">
        <v>0</v>
      </c>
      <c r="AN7">
        <v>0</v>
      </c>
      <c r="AO7">
        <v>0</v>
      </c>
      <c r="AP7">
        <v>0</v>
      </c>
      <c r="AQ7">
        <v>0</v>
      </c>
      <c r="AR7">
        <v>0</v>
      </c>
      <c r="AS7">
        <v>0</v>
      </c>
      <c r="AT7">
        <v>91.24</v>
      </c>
      <c r="AU7">
        <v>0.63</v>
      </c>
      <c r="AV7">
        <v>0</v>
      </c>
      <c r="AW7">
        <v>0</v>
      </c>
      <c r="AX7">
        <v>0</v>
      </c>
      <c r="AY7">
        <v>0</v>
      </c>
      <c r="AZ7">
        <v>11</v>
      </c>
      <c r="BA7">
        <v>3.0670000000000002</v>
      </c>
      <c r="BB7" t="s">
        <v>80</v>
      </c>
      <c r="BC7" t="s">
        <v>70</v>
      </c>
      <c r="BD7">
        <v>19217</v>
      </c>
      <c r="BE7" t="s">
        <v>71</v>
      </c>
      <c r="BF7">
        <v>10</v>
      </c>
      <c r="BG7">
        <v>0</v>
      </c>
      <c r="BH7">
        <v>19217</v>
      </c>
      <c r="BI7" t="s">
        <v>71</v>
      </c>
      <c r="BJ7">
        <v>20</v>
      </c>
      <c r="BK7">
        <v>0</v>
      </c>
      <c r="BL7" t="s">
        <v>70</v>
      </c>
      <c r="BM7" t="s">
        <v>70</v>
      </c>
      <c r="BN7" s="1" t="str">
        <f>IF(Tableau2[[#This Row],[DTEND]]&lt;10,"0"&amp;Tableau2[[#This Row],[DTEND]],Tableau2[[#This Row],[DTEND]])&amp;"."&amp;IF(Tableau2[[#This Row],[DTENM]]&lt;10,"0"&amp;Tableau2[[#This Row],[DTENM]],Tableau2[[#This Row],[DTENM]])&amp;"."&amp;"20"&amp;Tableau2[[#This Row],[DTENY]]</f>
        <v>26.04.2023</v>
      </c>
      <c r="BO7"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10:06:00</v>
      </c>
    </row>
    <row r="8" spans="1:67" x14ac:dyDescent="0.25">
      <c r="A8" t="s">
        <v>107</v>
      </c>
      <c r="B8" t="s">
        <v>85</v>
      </c>
      <c r="C8">
        <v>23</v>
      </c>
      <c r="D8">
        <v>0</v>
      </c>
      <c r="E8">
        <v>943327</v>
      </c>
      <c r="F8">
        <v>1</v>
      </c>
      <c r="G8">
        <v>41321</v>
      </c>
      <c r="H8" t="s">
        <v>92</v>
      </c>
      <c r="I8" t="s">
        <v>82</v>
      </c>
      <c r="J8">
        <v>601392</v>
      </c>
      <c r="K8">
        <v>11</v>
      </c>
      <c r="L8" t="s">
        <v>70</v>
      </c>
      <c r="M8" t="s">
        <v>71</v>
      </c>
      <c r="N8" t="s">
        <v>72</v>
      </c>
      <c r="O8" t="s">
        <v>73</v>
      </c>
      <c r="P8" t="s">
        <v>70</v>
      </c>
      <c r="Q8" t="s">
        <v>70</v>
      </c>
      <c r="R8">
        <v>6</v>
      </c>
      <c r="S8">
        <v>163000</v>
      </c>
      <c r="T8">
        <v>23</v>
      </c>
      <c r="U8">
        <v>4</v>
      </c>
      <c r="V8">
        <v>26</v>
      </c>
      <c r="W8">
        <v>190000</v>
      </c>
      <c r="X8">
        <v>0</v>
      </c>
      <c r="Y8" t="s">
        <v>75</v>
      </c>
      <c r="Z8" t="s">
        <v>83</v>
      </c>
      <c r="AA8" t="s">
        <v>108</v>
      </c>
      <c r="AB8" t="s">
        <v>89</v>
      </c>
      <c r="AC8">
        <v>478</v>
      </c>
      <c r="AD8" t="s">
        <v>86</v>
      </c>
      <c r="AE8">
        <v>1350</v>
      </c>
      <c r="AF8">
        <v>1320</v>
      </c>
      <c r="AG8">
        <v>1.6400000000000001E-2</v>
      </c>
      <c r="AH8">
        <v>7.6E-3</v>
      </c>
      <c r="AI8">
        <v>8030</v>
      </c>
      <c r="AJ8">
        <v>7344</v>
      </c>
      <c r="AK8">
        <v>686</v>
      </c>
      <c r="AL8">
        <v>0</v>
      </c>
      <c r="AM8">
        <v>0</v>
      </c>
      <c r="AN8">
        <v>0</v>
      </c>
      <c r="AO8">
        <v>0</v>
      </c>
      <c r="AP8">
        <v>0</v>
      </c>
      <c r="AQ8">
        <v>0</v>
      </c>
      <c r="AR8">
        <v>0</v>
      </c>
      <c r="AS8">
        <v>0</v>
      </c>
      <c r="AT8">
        <v>91.95</v>
      </c>
      <c r="AU8">
        <v>0.58069999999999999</v>
      </c>
      <c r="AV8">
        <v>0</v>
      </c>
      <c r="AW8">
        <v>0</v>
      </c>
      <c r="AX8">
        <v>0</v>
      </c>
      <c r="AY8">
        <v>0</v>
      </c>
      <c r="AZ8">
        <v>11</v>
      </c>
      <c r="BA8">
        <v>2.5</v>
      </c>
      <c r="BB8" t="s">
        <v>80</v>
      </c>
      <c r="BC8" t="s">
        <v>70</v>
      </c>
      <c r="BD8">
        <v>19186</v>
      </c>
      <c r="BE8" t="s">
        <v>71</v>
      </c>
      <c r="BF8">
        <v>10</v>
      </c>
      <c r="BG8">
        <v>0</v>
      </c>
      <c r="BH8">
        <v>19186</v>
      </c>
      <c r="BI8" t="s">
        <v>71</v>
      </c>
      <c r="BJ8">
        <v>20</v>
      </c>
      <c r="BK8">
        <v>0</v>
      </c>
      <c r="BL8" t="s">
        <v>70</v>
      </c>
      <c r="BM8" t="s">
        <v>70</v>
      </c>
      <c r="BN8" s="1" t="str">
        <f>IF(Tableau2[[#This Row],[DTEND]]&lt;10,"0"&amp;Tableau2[[#This Row],[DTEND]],Tableau2[[#This Row],[DTEND]])&amp;"."&amp;IF(Tableau2[[#This Row],[DTENM]]&lt;10,"0"&amp;Tableau2[[#This Row],[DTENM]],Tableau2[[#This Row],[DTENM]])&amp;"."&amp;"20"&amp;Tableau2[[#This Row],[DTENY]]</f>
        <v>26.04.2023</v>
      </c>
      <c r="BO8"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16:30:00</v>
      </c>
    </row>
    <row r="9" spans="1:67" x14ac:dyDescent="0.25">
      <c r="A9" t="s">
        <v>109</v>
      </c>
      <c r="B9" t="s">
        <v>85</v>
      </c>
      <c r="C9">
        <v>23</v>
      </c>
      <c r="D9">
        <v>0</v>
      </c>
      <c r="E9">
        <v>943039</v>
      </c>
      <c r="F9">
        <v>1</v>
      </c>
      <c r="G9">
        <v>710821</v>
      </c>
      <c r="H9" t="s">
        <v>93</v>
      </c>
      <c r="I9" t="s">
        <v>82</v>
      </c>
      <c r="J9">
        <v>542627</v>
      </c>
      <c r="K9">
        <v>11</v>
      </c>
      <c r="L9" t="s">
        <v>70</v>
      </c>
      <c r="M9" t="s">
        <v>71</v>
      </c>
      <c r="N9" t="s">
        <v>72</v>
      </c>
      <c r="O9" t="s">
        <v>73</v>
      </c>
      <c r="P9" t="s">
        <v>70</v>
      </c>
      <c r="Q9" t="s">
        <v>70</v>
      </c>
      <c r="R9">
        <v>6</v>
      </c>
      <c r="S9">
        <v>190000</v>
      </c>
      <c r="T9">
        <v>23</v>
      </c>
      <c r="U9">
        <v>4</v>
      </c>
      <c r="V9">
        <v>26</v>
      </c>
      <c r="W9">
        <v>204500</v>
      </c>
      <c r="X9">
        <v>0</v>
      </c>
      <c r="Y9" t="s">
        <v>75</v>
      </c>
      <c r="Z9" t="s">
        <v>83</v>
      </c>
      <c r="AA9" t="s">
        <v>110</v>
      </c>
      <c r="AB9" t="s">
        <v>89</v>
      </c>
      <c r="AC9">
        <v>478</v>
      </c>
      <c r="AD9" t="s">
        <v>86</v>
      </c>
      <c r="AE9">
        <v>1300</v>
      </c>
      <c r="AF9">
        <v>1270</v>
      </c>
      <c r="AG9">
        <v>1.4500000000000001E-2</v>
      </c>
      <c r="AH9">
        <v>6.6E-3</v>
      </c>
      <c r="AI9">
        <v>3104</v>
      </c>
      <c r="AJ9">
        <v>2461</v>
      </c>
      <c r="AK9">
        <v>643</v>
      </c>
      <c r="AL9">
        <v>0.16600000000000001</v>
      </c>
      <c r="AM9">
        <v>0</v>
      </c>
      <c r="AN9">
        <v>0</v>
      </c>
      <c r="AO9">
        <v>0</v>
      </c>
      <c r="AP9">
        <v>32</v>
      </c>
      <c r="AQ9">
        <v>0</v>
      </c>
      <c r="AR9">
        <v>0</v>
      </c>
      <c r="AS9">
        <v>0</v>
      </c>
      <c r="AT9">
        <v>91.24</v>
      </c>
      <c r="AU9">
        <v>0.63470000000000004</v>
      </c>
      <c r="AV9">
        <v>0</v>
      </c>
      <c r="AW9">
        <v>0</v>
      </c>
      <c r="AX9">
        <v>0</v>
      </c>
      <c r="AY9">
        <v>0</v>
      </c>
      <c r="AZ9">
        <v>11</v>
      </c>
      <c r="BA9">
        <v>1.5840000000000001</v>
      </c>
      <c r="BB9" t="s">
        <v>80</v>
      </c>
      <c r="BC9" t="s">
        <v>70</v>
      </c>
      <c r="BD9">
        <v>19207</v>
      </c>
      <c r="BE9" t="s">
        <v>71</v>
      </c>
      <c r="BF9">
        <v>10</v>
      </c>
      <c r="BG9">
        <v>0</v>
      </c>
      <c r="BH9">
        <v>19207</v>
      </c>
      <c r="BI9" t="s">
        <v>71</v>
      </c>
      <c r="BJ9">
        <v>20</v>
      </c>
      <c r="BK9">
        <v>0</v>
      </c>
      <c r="BL9" t="s">
        <v>70</v>
      </c>
      <c r="BM9" t="s">
        <v>70</v>
      </c>
      <c r="BN9" s="1" t="str">
        <f>IF(Tableau2[[#This Row],[DTEND]]&lt;10,"0"&amp;Tableau2[[#This Row],[DTEND]],Tableau2[[#This Row],[DTEND]])&amp;"."&amp;IF(Tableau2[[#This Row],[DTENM]]&lt;10,"0"&amp;Tableau2[[#This Row],[DTENM]],Tableau2[[#This Row],[DTENM]])&amp;"."&amp;"20"&amp;Tableau2[[#This Row],[DTENY]]</f>
        <v>26.04.2023</v>
      </c>
      <c r="BO9"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19:00:00</v>
      </c>
    </row>
    <row r="10" spans="1:67" x14ac:dyDescent="0.25">
      <c r="A10" t="s">
        <v>111</v>
      </c>
      <c r="B10" t="s">
        <v>85</v>
      </c>
      <c r="C10">
        <v>23</v>
      </c>
      <c r="D10">
        <v>0</v>
      </c>
      <c r="E10">
        <v>943039</v>
      </c>
      <c r="F10">
        <v>1</v>
      </c>
      <c r="G10">
        <v>710821</v>
      </c>
      <c r="H10" t="s">
        <v>93</v>
      </c>
      <c r="I10" t="s">
        <v>82</v>
      </c>
      <c r="J10">
        <v>542627</v>
      </c>
      <c r="K10">
        <v>11</v>
      </c>
      <c r="L10" t="s">
        <v>70</v>
      </c>
      <c r="M10" t="s">
        <v>71</v>
      </c>
      <c r="N10" t="s">
        <v>72</v>
      </c>
      <c r="O10" t="s">
        <v>73</v>
      </c>
      <c r="P10" t="s">
        <v>70</v>
      </c>
      <c r="Q10" t="s">
        <v>70</v>
      </c>
      <c r="R10">
        <v>6</v>
      </c>
      <c r="S10">
        <v>214000</v>
      </c>
      <c r="T10">
        <v>23</v>
      </c>
      <c r="U10">
        <v>4</v>
      </c>
      <c r="V10">
        <v>26</v>
      </c>
      <c r="W10">
        <v>220000</v>
      </c>
      <c r="X10">
        <v>0</v>
      </c>
      <c r="Y10" t="s">
        <v>75</v>
      </c>
      <c r="Z10" t="s">
        <v>83</v>
      </c>
      <c r="AA10" t="s">
        <v>90</v>
      </c>
      <c r="AB10" t="s">
        <v>89</v>
      </c>
      <c r="AC10">
        <v>478</v>
      </c>
      <c r="AD10" t="s">
        <v>86</v>
      </c>
      <c r="AE10">
        <v>1300</v>
      </c>
      <c r="AF10">
        <v>1270</v>
      </c>
      <c r="AG10">
        <v>1.4500000000000001E-2</v>
      </c>
      <c r="AH10">
        <v>6.6E-3</v>
      </c>
      <c r="AI10">
        <v>0</v>
      </c>
      <c r="AJ10">
        <v>1</v>
      </c>
      <c r="AK10">
        <v>-1</v>
      </c>
      <c r="AL10">
        <v>0.33300000000000002</v>
      </c>
      <c r="AM10">
        <v>0</v>
      </c>
      <c r="AN10">
        <v>0</v>
      </c>
      <c r="AO10">
        <v>0</v>
      </c>
      <c r="AP10">
        <v>43</v>
      </c>
      <c r="AQ10">
        <v>0</v>
      </c>
      <c r="AR10">
        <v>0</v>
      </c>
      <c r="AS10">
        <v>0</v>
      </c>
      <c r="AT10">
        <v>91.24</v>
      </c>
      <c r="AU10">
        <v>0.63470000000000004</v>
      </c>
      <c r="AV10">
        <v>0</v>
      </c>
      <c r="AW10">
        <v>0</v>
      </c>
      <c r="AX10">
        <v>0</v>
      </c>
      <c r="AY10">
        <v>0</v>
      </c>
      <c r="AZ10">
        <v>11</v>
      </c>
      <c r="BA10">
        <v>0</v>
      </c>
      <c r="BB10" t="s">
        <v>80</v>
      </c>
      <c r="BC10" t="s">
        <v>70</v>
      </c>
      <c r="BD10">
        <v>19207</v>
      </c>
      <c r="BE10" t="s">
        <v>71</v>
      </c>
      <c r="BF10">
        <v>10</v>
      </c>
      <c r="BG10">
        <v>0</v>
      </c>
      <c r="BH10">
        <v>19207</v>
      </c>
      <c r="BI10" t="s">
        <v>71</v>
      </c>
      <c r="BJ10">
        <v>20</v>
      </c>
      <c r="BK10">
        <v>0</v>
      </c>
      <c r="BL10" t="s">
        <v>70</v>
      </c>
      <c r="BM10" t="s">
        <v>70</v>
      </c>
      <c r="BN10" s="1" t="str">
        <f>IF(Tableau2[[#This Row],[DTEND]]&lt;10,"0"&amp;Tableau2[[#This Row],[DTEND]],Tableau2[[#This Row],[DTEND]])&amp;"."&amp;IF(Tableau2[[#This Row],[DTENM]]&lt;10,"0"&amp;Tableau2[[#This Row],[DTENM]],Tableau2[[#This Row],[DTENM]])&amp;"."&amp;"20"&amp;Tableau2[[#This Row],[DTENY]]</f>
        <v>26.04.2023</v>
      </c>
      <c r="BO10"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21:40:00</v>
      </c>
    </row>
    <row r="11" spans="1:67" x14ac:dyDescent="0.25">
      <c r="A11" t="s">
        <v>112</v>
      </c>
      <c r="B11" t="s">
        <v>85</v>
      </c>
      <c r="C11">
        <v>23</v>
      </c>
      <c r="D11">
        <v>0</v>
      </c>
      <c r="E11">
        <v>943039</v>
      </c>
      <c r="F11">
        <v>1</v>
      </c>
      <c r="G11">
        <v>710821</v>
      </c>
      <c r="H11" t="s">
        <v>93</v>
      </c>
      <c r="I11" t="s">
        <v>82</v>
      </c>
      <c r="J11">
        <v>542627</v>
      </c>
      <c r="K11">
        <v>11</v>
      </c>
      <c r="L11" t="s">
        <v>70</v>
      </c>
      <c r="M11" t="s">
        <v>71</v>
      </c>
      <c r="N11" t="s">
        <v>72</v>
      </c>
      <c r="O11" t="s">
        <v>73</v>
      </c>
      <c r="P11" t="s">
        <v>70</v>
      </c>
      <c r="Q11" t="s">
        <v>70</v>
      </c>
      <c r="R11">
        <v>6</v>
      </c>
      <c r="S11">
        <v>220000</v>
      </c>
      <c r="T11">
        <v>23</v>
      </c>
      <c r="U11">
        <v>4</v>
      </c>
      <c r="V11">
        <v>26</v>
      </c>
      <c r="W11">
        <v>234000</v>
      </c>
      <c r="X11">
        <v>0</v>
      </c>
      <c r="Y11" t="s">
        <v>75</v>
      </c>
      <c r="Z11" t="s">
        <v>83</v>
      </c>
      <c r="AA11" t="s">
        <v>87</v>
      </c>
      <c r="AB11" t="s">
        <v>73</v>
      </c>
      <c r="AC11">
        <v>830</v>
      </c>
      <c r="AD11" t="s">
        <v>86</v>
      </c>
      <c r="AE11">
        <v>1300</v>
      </c>
      <c r="AF11">
        <v>1270</v>
      </c>
      <c r="AG11">
        <v>1.4500000000000001E-2</v>
      </c>
      <c r="AH11">
        <v>6.6E-3</v>
      </c>
      <c r="AI11">
        <v>4094</v>
      </c>
      <c r="AJ11">
        <v>3857</v>
      </c>
      <c r="AK11">
        <v>237</v>
      </c>
      <c r="AL11">
        <v>0</v>
      </c>
      <c r="AM11">
        <v>0</v>
      </c>
      <c r="AN11">
        <v>0</v>
      </c>
      <c r="AO11">
        <v>0</v>
      </c>
      <c r="AP11">
        <v>0</v>
      </c>
      <c r="AQ11">
        <v>0</v>
      </c>
      <c r="AR11">
        <v>0</v>
      </c>
      <c r="AS11">
        <v>0</v>
      </c>
      <c r="AT11">
        <v>91.24</v>
      </c>
      <c r="AU11">
        <v>0.63470000000000004</v>
      </c>
      <c r="AV11">
        <v>0</v>
      </c>
      <c r="AW11">
        <v>0</v>
      </c>
      <c r="AX11">
        <v>0</v>
      </c>
      <c r="AY11">
        <v>0</v>
      </c>
      <c r="AZ11">
        <v>11</v>
      </c>
      <c r="BA11">
        <v>1.667</v>
      </c>
      <c r="BB11" t="s">
        <v>80</v>
      </c>
      <c r="BC11" t="s">
        <v>70</v>
      </c>
      <c r="BD11">
        <v>19207</v>
      </c>
      <c r="BE11" t="s">
        <v>71</v>
      </c>
      <c r="BF11">
        <v>10</v>
      </c>
      <c r="BG11">
        <v>0</v>
      </c>
      <c r="BH11">
        <v>19207</v>
      </c>
      <c r="BI11" t="s">
        <v>71</v>
      </c>
      <c r="BJ11">
        <v>20</v>
      </c>
      <c r="BK11">
        <v>0</v>
      </c>
      <c r="BL11" t="s">
        <v>70</v>
      </c>
      <c r="BM11" t="s">
        <v>70</v>
      </c>
      <c r="BN11" s="1" t="str">
        <f>IF(Tableau2[[#This Row],[DTEND]]&lt;10,"0"&amp;Tableau2[[#This Row],[DTEND]],Tableau2[[#This Row],[DTEND]])&amp;"."&amp;IF(Tableau2[[#This Row],[DTENM]]&lt;10,"0"&amp;Tableau2[[#This Row],[DTENM]],Tableau2[[#This Row],[DTENM]])&amp;"."&amp;"20"&amp;Tableau2[[#This Row],[DTENY]]</f>
        <v>26.04.2023</v>
      </c>
      <c r="BO11"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22:00:00</v>
      </c>
    </row>
    <row r="12" spans="1:67" x14ac:dyDescent="0.25">
      <c r="A12" t="s">
        <v>113</v>
      </c>
      <c r="B12" t="s">
        <v>85</v>
      </c>
      <c r="C12">
        <v>23</v>
      </c>
      <c r="D12">
        <v>0</v>
      </c>
      <c r="E12">
        <v>943039</v>
      </c>
      <c r="F12">
        <v>1</v>
      </c>
      <c r="G12">
        <v>710821</v>
      </c>
      <c r="H12" t="s">
        <v>93</v>
      </c>
      <c r="I12" t="s">
        <v>82</v>
      </c>
      <c r="J12">
        <v>542627</v>
      </c>
      <c r="K12">
        <v>11</v>
      </c>
      <c r="L12" t="s">
        <v>70</v>
      </c>
      <c r="M12" t="s">
        <v>71</v>
      </c>
      <c r="N12" t="s">
        <v>72</v>
      </c>
      <c r="O12" t="s">
        <v>73</v>
      </c>
      <c r="P12" t="s">
        <v>70</v>
      </c>
      <c r="Q12" t="s">
        <v>70</v>
      </c>
      <c r="R12">
        <v>6</v>
      </c>
      <c r="S12">
        <v>234000</v>
      </c>
      <c r="T12">
        <v>23</v>
      </c>
      <c r="U12">
        <v>4</v>
      </c>
      <c r="V12">
        <v>27</v>
      </c>
      <c r="W12">
        <v>32000</v>
      </c>
      <c r="X12">
        <v>0</v>
      </c>
      <c r="Y12" t="s">
        <v>75</v>
      </c>
      <c r="Z12" t="s">
        <v>83</v>
      </c>
      <c r="AA12" t="s">
        <v>114</v>
      </c>
      <c r="AB12" t="s">
        <v>73</v>
      </c>
      <c r="AC12">
        <v>830</v>
      </c>
      <c r="AD12" t="s">
        <v>86</v>
      </c>
      <c r="AE12">
        <v>1300</v>
      </c>
      <c r="AF12">
        <v>1270</v>
      </c>
      <c r="AG12">
        <v>1.4500000000000001E-2</v>
      </c>
      <c r="AH12">
        <v>6.6E-3</v>
      </c>
      <c r="AI12">
        <v>7686</v>
      </c>
      <c r="AJ12">
        <v>7066</v>
      </c>
      <c r="AK12">
        <v>620</v>
      </c>
      <c r="AL12">
        <v>0.25</v>
      </c>
      <c r="AM12">
        <v>0.33300000000000002</v>
      </c>
      <c r="AN12">
        <v>0</v>
      </c>
      <c r="AO12">
        <v>0</v>
      </c>
      <c r="AP12">
        <v>19</v>
      </c>
      <c r="AQ12">
        <v>32</v>
      </c>
      <c r="AR12">
        <v>0</v>
      </c>
      <c r="AS12">
        <v>0</v>
      </c>
      <c r="AT12">
        <v>91.24</v>
      </c>
      <c r="AU12">
        <v>0.63470000000000004</v>
      </c>
      <c r="AV12">
        <v>0</v>
      </c>
      <c r="AW12">
        <v>0</v>
      </c>
      <c r="AX12">
        <v>0</v>
      </c>
      <c r="AY12">
        <v>0</v>
      </c>
      <c r="AZ12">
        <v>11</v>
      </c>
      <c r="BA12">
        <v>3.0840000000000001</v>
      </c>
      <c r="BB12" t="s">
        <v>80</v>
      </c>
      <c r="BC12" t="s">
        <v>70</v>
      </c>
      <c r="BD12">
        <v>19208</v>
      </c>
      <c r="BE12" t="s">
        <v>71</v>
      </c>
      <c r="BF12">
        <v>10</v>
      </c>
      <c r="BG12">
        <v>0</v>
      </c>
      <c r="BH12">
        <v>19208</v>
      </c>
      <c r="BI12" t="s">
        <v>71</v>
      </c>
      <c r="BJ12">
        <v>20</v>
      </c>
      <c r="BK12">
        <v>0</v>
      </c>
      <c r="BL12" t="s">
        <v>70</v>
      </c>
      <c r="BM12" t="s">
        <v>115</v>
      </c>
      <c r="BN12" s="1" t="str">
        <f>IF(Tableau2[[#This Row],[DTEND]]&lt;10,"0"&amp;Tableau2[[#This Row],[DTEND]],Tableau2[[#This Row],[DTEND]])&amp;"."&amp;IF(Tableau2[[#This Row],[DTENM]]&lt;10,"0"&amp;Tableau2[[#This Row],[DTENM]],Tableau2[[#This Row],[DTENM]])&amp;"."&amp;"20"&amp;Tableau2[[#This Row],[DTENY]]</f>
        <v>27.04.2023</v>
      </c>
      <c r="BO12" t="str">
        <f>_xlfn.IFS(LEN(Tableau2[[#This Row],[DTSTT]])=6,LEFT(Tableau2[[#This Row],[DTSTT]],2)&amp;":"&amp;MID(Tableau2[[#This Row],[DTSTT]],3,2)&amp;":"&amp;RIGHT(Tableau2[[#This Row],[DTSTT]],2),LEN(Tableau2[[#This Row],[DTSTT]])=5,"0"&amp;LEFT(Tableau2[[#This Row],[DTSTT]],1)&amp;":"&amp;MID(Tableau2[[#This Row],[DTSTT]],2,2)&amp;":"&amp;RIGHT(Tableau2[[#This Row],[DTSTT]],2),LEN(Tableau2[[#This Row],[DTSTT]])=4,"00"&amp;":"&amp;LEFT(Tableau2[[#This Row],[DTSTT]],2)&amp;":"&amp;MID(Tableau2[[#This Row],[DTSTT]],3,2),LEN(Tableau2[[#This Row],[DTSTT]])=3,"00"&amp;":"&amp;"0"&amp;LEFT(Tableau2[[#This Row],[DTSTT]],1)&amp;":"&amp;MID(Tableau2[[#This Row],[DTSTT]],2,2))</f>
        <v>23:40:00</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OPTMTP</vt:lpstr>
      <vt:lpstr>Rolling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 Annen</dc:creator>
  <cp:lastModifiedBy>geoff ann</cp:lastModifiedBy>
  <dcterms:created xsi:type="dcterms:W3CDTF">2023-04-28T11:57:00Z</dcterms:created>
  <dcterms:modified xsi:type="dcterms:W3CDTF">2023-05-02T07:22:20Z</dcterms:modified>
</cp:coreProperties>
</file>