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Pascal Supcik\Downloads\"/>
    </mc:Choice>
  </mc:AlternateContent>
  <xr:revisionPtr revIDLastSave="0" documentId="13_ncr:1_{256236C1-E0C8-414E-BCAB-3D4D08C90CA3}" xr6:coauthVersionLast="47" xr6:coauthVersionMax="47" xr10:uidLastSave="{00000000-0000-0000-0000-000000000000}"/>
  <bookViews>
    <workbookView xWindow="-105" yWindow="1110" windowWidth="37260" windowHeight="17460" xr2:uid="{00000000-000D-0000-FFFF-FFFF00000000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2" l="1"/>
  <c r="E5" i="2"/>
  <c r="E6" i="2"/>
  <c r="E3" i="2"/>
  <c r="J3" i="2"/>
  <c r="L3" i="2"/>
  <c r="M6" i="2"/>
  <c r="M3" i="2"/>
  <c r="I3" i="2"/>
  <c r="D12" i="2" s="1"/>
  <c r="I4" i="2"/>
  <c r="D13" i="2" s="1"/>
  <c r="I5" i="2"/>
  <c r="J5" i="2" s="1"/>
  <c r="I6" i="2"/>
  <c r="D15" i="2" s="1"/>
  <c r="M4" i="2"/>
  <c r="M5" i="2"/>
  <c r="L6" i="2"/>
  <c r="N6" i="2" s="1"/>
  <c r="L5" i="2"/>
  <c r="L4" i="2"/>
  <c r="A15" i="2"/>
  <c r="F14" i="2" s="1"/>
  <c r="A12" i="2"/>
  <c r="N3" i="2" l="1"/>
  <c r="J6" i="2"/>
  <c r="N5" i="2"/>
  <c r="N4" i="2"/>
  <c r="J4" i="2"/>
  <c r="F13" i="2"/>
  <c r="G4" i="2" s="1"/>
  <c r="D14" i="2"/>
  <c r="F15" i="2"/>
  <c r="G6" i="2" s="1"/>
  <c r="F12" i="2"/>
  <c r="G3" i="2" s="1"/>
  <c r="G5" i="2"/>
</calcChain>
</file>

<file path=xl/sharedStrings.xml><?xml version="1.0" encoding="utf-8"?>
<sst xmlns="http://schemas.openxmlformats.org/spreadsheetml/2006/main" count="20" uniqueCount="20">
  <si>
    <t>Amortissement total:</t>
  </si>
  <si>
    <t>Durée en mois:</t>
  </si>
  <si>
    <t>Date d'achat:</t>
  </si>
  <si>
    <t>Amortissement journalier:</t>
  </si>
  <si>
    <t>Amortissement trimestriel:</t>
  </si>
  <si>
    <t>Trimestre 1:</t>
  </si>
  <si>
    <t>Trimestre 2:</t>
  </si>
  <si>
    <t>Trimestre 3:</t>
  </si>
  <si>
    <t>Trimestre 4:</t>
  </si>
  <si>
    <t>Date de fin présumée:</t>
  </si>
  <si>
    <t>Date de revente anticipée:</t>
  </si>
  <si>
    <t>Valeur résiduelle à la date de revente:</t>
  </si>
  <si>
    <t>Année comptable:</t>
  </si>
  <si>
    <t>Nb. J. du début du trimestre à la date de revente anticipée</t>
  </si>
  <si>
    <r>
      <t xml:space="preserve">Nombre de jours restants:
</t>
    </r>
    <r>
      <rPr>
        <b/>
        <sz val="9"/>
        <color theme="1"/>
        <rFont val="Calibri"/>
        <family val="2"/>
        <scheme val="minor"/>
      </rPr>
      <t>(de la revente anticipée à la fin présumée)</t>
    </r>
  </si>
  <si>
    <t>du début du trimestre à la date de revente anticipée</t>
  </si>
  <si>
    <t>de l'achat à la fin du trimestre</t>
  </si>
  <si>
    <t xml:space="preserve">achat pendant l'année comptable </t>
  </si>
  <si>
    <t>achat avant l'année comptable</t>
  </si>
  <si>
    <r>
      <t xml:space="preserve">de l'achat à la revente anticipée </t>
    </r>
    <r>
      <rPr>
        <u/>
        <sz val="11"/>
        <rFont val="Calibri"/>
        <family val="2"/>
        <scheme val="minor"/>
      </rPr>
      <t>dans le même trimestre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</si>
</sst>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;\-#,##0.00\ &quot;€&quot;"/>
    <numFmt numFmtId="165" formatCode="_-* #,##0.00\ &quot;€&quot;_-;\-* #,##0.00\ &quot;€&quot;_-;_-* &quot;-&quot;??\ &quot;€&quot;_-;_-@_-"/>
    <numFmt numFmtId="166" formatCode="d/mm/yyyy;@"/>
    <numFmt numFmtId="167" formatCode="0&quot; jours&quot;"/>
    <numFmt numFmtId="170" formatCode="_-* #,##0.00\ &quot;€&quot;_-;\-* #,##0.00\ &quot;€&quot;_-;_?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CFF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2" fillId="2" borderId="0" xfId="0" applyFont="1" applyFill="1" applyAlignment="1">
      <alignment horizontal="right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65" fontId="0" fillId="5" borderId="2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166" fontId="0" fillId="5" borderId="4" xfId="0" applyNumberForma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2" fillId="0" borderId="0" xfId="0" applyFont="1" applyAlignment="1">
      <alignment vertical="center"/>
    </xf>
    <xf numFmtId="0" fontId="0" fillId="5" borderId="2" xfId="0" applyFill="1" applyBorder="1" applyAlignment="1">
      <alignment horizontal="center" vertical="center"/>
    </xf>
    <xf numFmtId="166" fontId="0" fillId="5" borderId="2" xfId="0" applyNumberFormat="1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166" fontId="0" fillId="0" borderId="2" xfId="0" applyNumberFormat="1" applyBorder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7" fontId="4" fillId="3" borderId="1" xfId="0" applyNumberFormat="1" applyFont="1" applyFill="1" applyBorder="1" applyAlignment="1">
      <alignment horizontal="center" vertical="center"/>
    </xf>
    <xf numFmtId="167" fontId="4" fillId="3" borderId="5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textRotation="90" wrapText="1"/>
    </xf>
    <xf numFmtId="0" fontId="4" fillId="3" borderId="1" xfId="0" applyFont="1" applyFill="1" applyBorder="1" applyAlignment="1">
      <alignment horizontal="center" vertical="center" textRotation="90" wrapText="1"/>
    </xf>
    <xf numFmtId="0" fontId="4" fillId="4" borderId="1" xfId="0" applyFont="1" applyFill="1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wrapText="1"/>
    </xf>
    <xf numFmtId="167" fontId="4" fillId="6" borderId="3" xfId="0" applyNumberFormat="1" applyFont="1" applyFill="1" applyBorder="1" applyAlignment="1">
      <alignment horizontal="center" vertical="center"/>
    </xf>
    <xf numFmtId="167" fontId="4" fillId="6" borderId="7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170" fontId="0" fillId="0" borderId="1" xfId="0" applyNumberFormat="1" applyBorder="1" applyAlignment="1">
      <alignment horizontal="center" vertical="center"/>
    </xf>
    <xf numFmtId="167" fontId="4" fillId="4" borderId="3" xfId="0" applyNumberFormat="1" applyFont="1" applyFill="1" applyBorder="1" applyAlignment="1">
      <alignment horizontal="center" vertical="center"/>
    </xf>
    <xf numFmtId="167" fontId="4" fillId="4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  <color rgb="FF0066FF"/>
      <color rgb="FFD8BEEC"/>
      <color rgb="FFEBF96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9DEE6B-5027-4CC9-92B9-D769D1A04A21}">
  <dimension ref="A1:O22"/>
  <sheetViews>
    <sheetView tabSelected="1" zoomScale="180" zoomScaleNormal="180" workbookViewId="0">
      <selection activeCell="E7" sqref="E7"/>
    </sheetView>
  </sheetViews>
  <sheetFormatPr baseColWidth="10" defaultColWidth="8.85546875" defaultRowHeight="15" x14ac:dyDescent="0.25"/>
  <cols>
    <col min="1" max="1" width="24.85546875" customWidth="1"/>
    <col min="2" max="2" width="7.42578125" customWidth="1"/>
    <col min="3" max="3" width="3.5703125" customWidth="1"/>
    <col min="4" max="4" width="17.28515625" customWidth="1"/>
    <col min="5" max="5" width="11.140625" customWidth="1"/>
    <col min="6" max="6" width="18.28515625" customWidth="1"/>
    <col min="7" max="7" width="18.5703125" customWidth="1"/>
    <col min="8" max="8" width="9.5703125" customWidth="1"/>
    <col min="9" max="9" width="10.5703125" customWidth="1"/>
    <col min="10" max="10" width="12.28515625" customWidth="1"/>
    <col min="11" max="11" width="4.5703125" customWidth="1"/>
    <col min="12" max="12" width="10" style="2" customWidth="1"/>
    <col min="13" max="13" width="12" style="2" customWidth="1"/>
    <col min="14" max="14" width="12.7109375" style="2" customWidth="1"/>
    <col min="15" max="15" width="9.42578125" bestFit="1" customWidth="1"/>
  </cols>
  <sheetData>
    <row r="1" spans="1:15" ht="23.25" customHeight="1" x14ac:dyDescent="0.25">
      <c r="A1" s="4" t="s">
        <v>12</v>
      </c>
      <c r="B1" s="5">
        <v>2024</v>
      </c>
      <c r="D1" s="25" t="s">
        <v>4</v>
      </c>
      <c r="E1" s="25"/>
      <c r="F1" s="25" t="s">
        <v>10</v>
      </c>
      <c r="G1" s="25" t="s">
        <v>11</v>
      </c>
      <c r="H1" s="20"/>
      <c r="I1" s="32" t="s">
        <v>18</v>
      </c>
      <c r="J1" s="32"/>
      <c r="K1" s="7"/>
      <c r="L1" s="32" t="s">
        <v>17</v>
      </c>
      <c r="M1" s="32"/>
      <c r="N1" s="32"/>
    </row>
    <row r="2" spans="1:15" ht="18" customHeight="1" thickBot="1" x14ac:dyDescent="0.3">
      <c r="A2" s="1" t="s">
        <v>0</v>
      </c>
      <c r="D2" s="25"/>
      <c r="E2" s="25"/>
      <c r="F2" s="26"/>
      <c r="G2" s="26"/>
      <c r="H2" s="20"/>
      <c r="I2" s="32"/>
      <c r="J2" s="35"/>
      <c r="K2" s="7"/>
      <c r="L2" s="32"/>
      <c r="M2" s="32"/>
      <c r="N2" s="35"/>
    </row>
    <row r="3" spans="1:15" s="7" customFormat="1" ht="24.75" customHeight="1" thickBot="1" x14ac:dyDescent="0.3">
      <c r="A3" s="9">
        <v>5400</v>
      </c>
      <c r="D3" s="10" t="s">
        <v>5</v>
      </c>
      <c r="E3" s="36">
        <f>IF(YEAR($A$9)&lt;$B$1,J3,MIN(J3,N3))</f>
        <v>0</v>
      </c>
      <c r="F3" s="11"/>
      <c r="G3" s="3" t="str">
        <f>IF(F3,A$12*F12,"")</f>
        <v/>
      </c>
      <c r="H3" s="21"/>
      <c r="I3" s="33" t="str">
        <f>IF(F3&lt;&gt;"",F3-DATE(B$1,1,1),"")</f>
        <v/>
      </c>
      <c r="J3" s="36">
        <f>IF(A$3="",0,IF(F3="",A$3/A$6*3,A$12*I3))</f>
        <v>450</v>
      </c>
      <c r="L3" s="22" t="str">
        <f>IF(AND(YEAR($A$9)=$B$1,MONTH($A$9)&lt;4),DATE($B$1,4,1)-$A$9,"")</f>
        <v/>
      </c>
      <c r="M3" s="37" t="str">
        <f>IF(AND(YEAR($A$9)=$B$1,MONTH($A$9)&lt;4,F3&lt;&gt;""),F3-$A$9,"")</f>
        <v/>
      </c>
      <c r="N3" s="36">
        <f>IF(SUM(L4:L$6)&gt;=1,0,IF(L3&lt;&gt;"",MIN(L3,M3)*$A$12,$A$3/$A$6*3))</f>
        <v>0</v>
      </c>
    </row>
    <row r="4" spans="1:15" s="7" customFormat="1" ht="24.75" customHeight="1" x14ac:dyDescent="0.25">
      <c r="D4" s="12" t="s">
        <v>6</v>
      </c>
      <c r="E4" s="36">
        <f t="shared" ref="E4:E6" si="0">IF(YEAR($A$9)&lt;$B$1,J4,MIN(J4,N4))</f>
        <v>0</v>
      </c>
      <c r="F4" s="11"/>
      <c r="G4" s="3" t="str">
        <f>IF(F4,A$12*F13,"")</f>
        <v/>
      </c>
      <c r="H4" s="21"/>
      <c r="I4" s="33" t="str">
        <f>IF(F4&lt;&gt;"",F4-DATE(B$1,4,1),"")</f>
        <v/>
      </c>
      <c r="J4" s="36">
        <f>IF(OR(A$3="",COUNTA(F$3:F3)&gt;=1),0,IF(F4="",A$3/A$6*3,A$12*I4))</f>
        <v>450</v>
      </c>
      <c r="L4" s="22" t="str">
        <f>IF(AND(YEAR($A$9)=$B$1,MONTH($A$9)&gt;3,MONTH($A$9)&lt;7),DATE($B$1,7,1)-$A$9,"")</f>
        <v/>
      </c>
      <c r="M4" s="37" t="str">
        <f>IF(AND(YEAR($A$9)=$B$1,MONTH($A$9)&gt;3,MONTH($A$9)&lt;7,F4&lt;&gt;""),F4-$A$9,"")</f>
        <v/>
      </c>
      <c r="N4" s="36">
        <f>IF(SUM(L5:L$6)&gt;=1,0,IF(L4&lt;&gt;"",MIN(L4,M4)*$A$12,$A$3/$A$6*3))</f>
        <v>0</v>
      </c>
      <c r="O4" s="24"/>
    </row>
    <row r="5" spans="1:15" s="7" customFormat="1" ht="24.75" customHeight="1" thickBot="1" x14ac:dyDescent="0.3">
      <c r="A5" s="13" t="s">
        <v>1</v>
      </c>
      <c r="D5" s="12" t="s">
        <v>7</v>
      </c>
      <c r="E5" s="36">
        <f t="shared" si="0"/>
        <v>197.26027397260276</v>
      </c>
      <c r="F5" s="11"/>
      <c r="G5" s="3" t="str">
        <f>IF(F5,A$12*F14,"")</f>
        <v/>
      </c>
      <c r="H5" s="21"/>
      <c r="I5" s="33" t="str">
        <f>IF(F5&lt;&gt;"",F5-DATE(B$1,7,1),"")</f>
        <v/>
      </c>
      <c r="J5" s="36">
        <f>IF(OR(A$3="",COUNTA(F$3:F4)&gt;=1),0,IF(F5="",A$3/A$6*3,A$12*I5))</f>
        <v>450</v>
      </c>
      <c r="L5" s="22">
        <f>IF(AND(YEAR($A$9)=$B$1,MONTH($A$9)&gt;6,MONTH($A$9)&lt;10),DATE($B$1,10,1)-$A$9,"")</f>
        <v>40</v>
      </c>
      <c r="M5" s="37" t="str">
        <f>IF(AND(YEAR($A$9)=$B$1,MONTH($A$9)&gt;6,MONTH($A$9)&lt;10,F5&lt;&gt;""),F5-$A$9,"")</f>
        <v/>
      </c>
      <c r="N5" s="36">
        <f>IF(SUM(L6:L$6)&gt;=1,0,IF(L5&lt;&gt;"",MIN(L5,M5)*$A$12,$A$3/$A$6*3))</f>
        <v>197.26027397260276</v>
      </c>
      <c r="O5" s="24"/>
    </row>
    <row r="6" spans="1:15" s="7" customFormat="1" ht="24.75" customHeight="1" thickBot="1" x14ac:dyDescent="0.3">
      <c r="A6" s="14">
        <v>36</v>
      </c>
      <c r="D6" s="12" t="s">
        <v>8</v>
      </c>
      <c r="E6" s="36">
        <f t="shared" si="0"/>
        <v>246.57534246575344</v>
      </c>
      <c r="F6" s="11">
        <v>45616</v>
      </c>
      <c r="G6" s="3">
        <f>IF(F6,A$12*F15,"")</f>
        <v>4956.1643835616442</v>
      </c>
      <c r="H6" s="21"/>
      <c r="I6" s="34">
        <f>IF(F6&lt;&gt;"",F6-DATE(B$1,10,1),"")</f>
        <v>50</v>
      </c>
      <c r="J6" s="36">
        <f>IF(OR(A$3="",COUNTA(F$3:F5)&gt;=1),0,IF(F6="",A$3/A$6*3,A$12*I6))</f>
        <v>246.57534246575344</v>
      </c>
      <c r="L6" s="23" t="str">
        <f>IF(AND(YEAR($A$9)=$B$1,MONTH($A$9)&gt;9),DATE($B$1+1,1,1)-$A$9,"")</f>
        <v/>
      </c>
      <c r="M6" s="38" t="str">
        <f>IF(AND(YEAR($A$9)=$B$1,MONTH($A$9)&gt;9,F6&lt;&gt;""),F6-$A$9,"")</f>
        <v/>
      </c>
      <c r="N6" s="36">
        <f>IF(SUM(L$6:L7)&gt;=1,0,IF(L6&lt;&gt;"",MIN(L6,M6)*$A$12,$A$3/$A$6*3))</f>
        <v>450</v>
      </c>
      <c r="O6" s="24"/>
    </row>
    <row r="7" spans="1:15" s="7" customFormat="1" ht="18.75" customHeight="1" x14ac:dyDescent="0.25">
      <c r="I7" s="29" t="s">
        <v>15</v>
      </c>
      <c r="L7" s="30" t="s">
        <v>16</v>
      </c>
      <c r="M7" s="31" t="s">
        <v>19</v>
      </c>
      <c r="N7" s="6"/>
    </row>
    <row r="8" spans="1:15" s="7" customFormat="1" ht="24.75" customHeight="1" thickBot="1" x14ac:dyDescent="0.3">
      <c r="A8" s="13" t="s">
        <v>2</v>
      </c>
      <c r="D8" s="27" t="s">
        <v>13</v>
      </c>
      <c r="E8" s="17"/>
      <c r="F8" s="28" t="s">
        <v>14</v>
      </c>
      <c r="I8" s="29"/>
      <c r="L8" s="30"/>
      <c r="M8" s="31"/>
      <c r="N8" s="6"/>
    </row>
    <row r="9" spans="1:15" s="7" customFormat="1" ht="24.75" customHeight="1" thickBot="1" x14ac:dyDescent="0.3">
      <c r="A9" s="15">
        <v>45526</v>
      </c>
      <c r="D9" s="27"/>
      <c r="E9" s="17"/>
      <c r="F9" s="28"/>
      <c r="I9" s="29"/>
      <c r="L9" s="30"/>
      <c r="M9" s="31"/>
      <c r="N9" s="6"/>
    </row>
    <row r="10" spans="1:15" s="7" customFormat="1" x14ac:dyDescent="0.25">
      <c r="D10" s="27"/>
      <c r="E10" s="17"/>
      <c r="F10" s="28"/>
      <c r="I10" s="29"/>
      <c r="L10" s="30"/>
      <c r="M10" s="31"/>
      <c r="N10" s="6"/>
    </row>
    <row r="11" spans="1:15" s="7" customFormat="1" ht="15.75" thickBot="1" x14ac:dyDescent="0.3">
      <c r="A11" s="13" t="s">
        <v>3</v>
      </c>
      <c r="D11" s="27"/>
      <c r="E11" s="17"/>
      <c r="F11" s="28"/>
      <c r="I11" s="29"/>
      <c r="L11" s="30"/>
      <c r="M11" s="31"/>
      <c r="N11" s="6"/>
    </row>
    <row r="12" spans="1:15" s="7" customFormat="1" ht="15.75" thickBot="1" x14ac:dyDescent="0.3">
      <c r="A12" s="16">
        <f>A3/3/365</f>
        <v>4.9315068493150687</v>
      </c>
      <c r="D12" s="8" t="str">
        <f>I3</f>
        <v/>
      </c>
      <c r="E12" s="17"/>
      <c r="F12" s="8" t="str">
        <f>IF(F3&lt;&gt;"",A$15-F3,"")</f>
        <v/>
      </c>
      <c r="I12" s="29"/>
      <c r="L12" s="30"/>
      <c r="M12" s="31"/>
      <c r="N12" s="6"/>
    </row>
    <row r="13" spans="1:15" s="7" customFormat="1" x14ac:dyDescent="0.25">
      <c r="D13" s="8" t="str">
        <f>I4</f>
        <v/>
      </c>
      <c r="E13" s="17"/>
      <c r="F13" s="8" t="str">
        <f>IF(F4&lt;&gt;"",A$15-F4,"")</f>
        <v/>
      </c>
      <c r="I13" s="29"/>
      <c r="L13" s="30"/>
      <c r="M13" s="31"/>
      <c r="N13" s="6"/>
    </row>
    <row r="14" spans="1:15" s="7" customFormat="1" ht="15.75" thickBot="1" x14ac:dyDescent="0.3">
      <c r="A14" s="13" t="s">
        <v>9</v>
      </c>
      <c r="D14" s="8" t="str">
        <f>I5</f>
        <v/>
      </c>
      <c r="E14" s="17"/>
      <c r="F14" s="8" t="str">
        <f>IF(F5&lt;&gt;"",A$15-F5,"")</f>
        <v/>
      </c>
      <c r="M14" s="6"/>
      <c r="N14" s="6"/>
    </row>
    <row r="15" spans="1:15" s="7" customFormat="1" ht="15.75" thickBot="1" x14ac:dyDescent="0.3">
      <c r="A15" s="18">
        <f>EDATE(A9,A6)</f>
        <v>46621</v>
      </c>
      <c r="D15" s="8">
        <f>I6</f>
        <v>50</v>
      </c>
      <c r="E15" s="17"/>
      <c r="F15" s="8">
        <f>IF(F6&lt;&gt;"",A$15-F6,"")</f>
        <v>1005</v>
      </c>
      <c r="M15" s="6"/>
      <c r="N15" s="6"/>
    </row>
    <row r="16" spans="1:15" s="7" customFormat="1" x14ac:dyDescent="0.25">
      <c r="L16" s="6"/>
      <c r="M16" s="6"/>
      <c r="N16" s="6"/>
    </row>
    <row r="17" spans="4:4" x14ac:dyDescent="0.25">
      <c r="D17" s="7"/>
    </row>
    <row r="18" spans="4:4" ht="15" customHeight="1" x14ac:dyDescent="0.25"/>
    <row r="19" spans="4:4" x14ac:dyDescent="0.25">
      <c r="D19" s="19"/>
    </row>
    <row r="20" spans="4:4" x14ac:dyDescent="0.25">
      <c r="D20" s="19"/>
    </row>
    <row r="21" spans="4:4" x14ac:dyDescent="0.25">
      <c r="D21" s="19"/>
    </row>
    <row r="22" spans="4:4" x14ac:dyDescent="0.25">
      <c r="D22" s="19"/>
    </row>
  </sheetData>
  <mergeCells count="10">
    <mergeCell ref="I7:I13"/>
    <mergeCell ref="L7:L13"/>
    <mergeCell ref="M7:M13"/>
    <mergeCell ref="I1:J2"/>
    <mergeCell ref="L1:N2"/>
    <mergeCell ref="D1:E2"/>
    <mergeCell ref="F1:F2"/>
    <mergeCell ref="G1:G2"/>
    <mergeCell ref="D8:D11"/>
    <mergeCell ref="F8:F11"/>
  </mergeCells>
  <dataValidations count="4">
    <dataValidation type="custom" allowBlank="1" showInputMessage="1" showErrorMessage="1" sqref="F3" xr:uid="{6807289F-4B45-4B19-8468-196B231D642F}">
      <formula1>MONTH(F3)&lt;4</formula1>
    </dataValidation>
    <dataValidation type="custom" allowBlank="1" showInputMessage="1" showErrorMessage="1" sqref="F4" xr:uid="{EF0A5A5F-F150-4379-80F6-2834E08AA89D}">
      <formula1>AND(MONTH(F4)&gt;3,MONTH(F4)&lt;7)</formula1>
    </dataValidation>
    <dataValidation type="custom" allowBlank="1" showInputMessage="1" showErrorMessage="1" sqref="F5" xr:uid="{5C2452AD-B6D6-43D4-A756-B4D242086046}">
      <formula1>AND(MONTH(F5)&gt;6,MONTH(F5)&lt;10)</formula1>
    </dataValidation>
    <dataValidation type="custom" allowBlank="1" showInputMessage="1" showErrorMessage="1" sqref="F6" xr:uid="{A64503C0-7362-414C-9EC6-9805C97C273A}">
      <formula1>MONTH(F6)&gt;9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Supcik Patricia</cp:lastModifiedBy>
  <dcterms:created xsi:type="dcterms:W3CDTF">2015-06-05T18:19:34Z</dcterms:created>
  <dcterms:modified xsi:type="dcterms:W3CDTF">2024-01-25T23:43:53Z</dcterms:modified>
</cp:coreProperties>
</file>