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cellimages.xml" ContentType="application/vnd.wps-officedocument.cellim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 rupBuild="22527"/>
  <workbookPr defaultThemeVersion="166925"/>
  <bookViews>
    <workbookView xWindow="-120" yWindow="-120" windowWidth="29040" windowHeight="17640" activeTab="2"/>
  </bookViews>
  <sheets>
    <sheet name="Sheet1" sheetId="1" r:id="rId1" state="hidden"/>
    <sheet name="Facture Nigelec" sheetId="2" r:id="rId2"/>
    <sheet name="Estimatif " sheetId="3" r:id="rId3"/>
    <sheet name="Echec" sheetId="4" r:id="rId4"/>
  </sheets>
</workbook>
</file>

<file path=xl/sharedStrings.xml><?xml version="1.0" encoding="utf-8"?>
<sst xmlns="http://schemas.openxmlformats.org/spreadsheetml/2006/main" uniqueCount="190" count="190">
  <si>
    <t>Dernier Relevé</t>
  </si>
  <si>
    <t xml:space="preserve">Relevée actuelle </t>
  </si>
  <si>
    <t>Consommation Total</t>
  </si>
  <si>
    <t xml:space="preserve">Consommation </t>
  </si>
  <si>
    <t>Cout par tranches</t>
  </si>
  <si>
    <t xml:space="preserve">Montant </t>
  </si>
  <si>
    <t>Taxe</t>
  </si>
  <si>
    <t>Tva</t>
  </si>
  <si>
    <t>1er Tranches</t>
  </si>
  <si>
    <t>2eme Tranch</t>
  </si>
  <si>
    <t>3eme Tranche</t>
  </si>
  <si>
    <t>min</t>
  </si>
  <si>
    <t>max</t>
  </si>
  <si>
    <t>Tarif</t>
  </si>
  <si>
    <t>Valeur kwH</t>
  </si>
  <si>
    <t>Coût</t>
  </si>
  <si>
    <t>=SOMMEPROD(C3:C5-C2:C4;E3-A3:A5;N(E3&gt;A3:A5))</t>
  </si>
  <si>
    <t xml:space="preserve"> à payer :</t>
  </si>
  <si>
    <t>tari1</t>
  </si>
  <si>
    <t>tari2</t>
  </si>
  <si>
    <t>tari3</t>
  </si>
  <si>
    <t xml:space="preserve">conso relevée </t>
  </si>
  <si>
    <t>C1+(MIN($B2;D1)-D1)</t>
  </si>
  <si>
    <t>MAX(0;D1+(MIN($B2;E1)-E1))</t>
  </si>
  <si>
    <t>MAX(B2;E1)-E1</t>
  </si>
  <si>
    <t xml:space="preserve"> SUMPRODUCT((D2:F2)*(J2:L2)) </t>
  </si>
  <si>
    <t>SOMMEPROD(C3:C5-C2:C4;E3-A3:A5;N(E3&gt;A3:A5))</t>
  </si>
  <si>
    <t xml:space="preserve">SOCIÉTÉ NIGÉRIENNE D'ÉLECTRICITÉ </t>
  </si>
  <si>
    <t>SOCIÉTÉ ANONYME D'ÉCONOMIE MIXTE AU CAPITAL DE 7644887000 DE FRANCS CFA</t>
  </si>
  <si>
    <t>SIÈGE SOCIAL- NIAMEY- BP 11202</t>
  </si>
  <si>
    <t xml:space="preserve">TEL 20 72 26 92 A 20 72 26 96 </t>
  </si>
  <si>
    <t xml:space="preserve">CLIENT </t>
  </si>
  <si>
    <t xml:space="preserve">ADRESSE </t>
  </si>
  <si>
    <t xml:space="preserve">CONSOMMATION DE </t>
  </si>
  <si>
    <t xml:space="preserve">N° ABONNÉ </t>
  </si>
  <si>
    <t xml:space="preserve">Police </t>
  </si>
  <si>
    <t xml:space="preserve">Code Tarif </t>
  </si>
  <si>
    <t>Puissance souscrite (Kw)</t>
  </si>
  <si>
    <t xml:space="preserve">Regroupement </t>
  </si>
  <si>
    <t xml:space="preserve">Catégorie </t>
  </si>
  <si>
    <t>Compteur</t>
  </si>
  <si>
    <t>Compteur N°</t>
  </si>
  <si>
    <t>Type de Relevé</t>
  </si>
  <si>
    <t>Nouvel Index</t>
  </si>
  <si>
    <t xml:space="preserve">Ancien Index </t>
  </si>
  <si>
    <t>Date</t>
  </si>
  <si>
    <t>Conso.Facturée</t>
  </si>
  <si>
    <t xml:space="preserve">Detail des tranches de tarif </t>
  </si>
  <si>
    <t>Tr</t>
  </si>
  <si>
    <t xml:space="preserve">Quantité </t>
  </si>
  <si>
    <t>Prix Uni</t>
  </si>
  <si>
    <t>Montant HT</t>
  </si>
  <si>
    <t>Composition de la facture</t>
  </si>
  <si>
    <t>TVA</t>
  </si>
  <si>
    <t>Prime Fixe</t>
  </si>
  <si>
    <t xml:space="preserve">Taxe Kwh </t>
  </si>
  <si>
    <t>ORTN</t>
  </si>
  <si>
    <t xml:space="preserve">Taxe Habitation </t>
  </si>
  <si>
    <t xml:space="preserve">Rappel au </t>
  </si>
  <si>
    <t xml:space="preserve">Arrières  </t>
  </si>
  <si>
    <t>Echeances</t>
  </si>
  <si>
    <t>Autres</t>
  </si>
  <si>
    <t>Depot</t>
  </si>
  <si>
    <t>Credit</t>
  </si>
  <si>
    <t>Solde</t>
  </si>
  <si>
    <t xml:space="preserve">NET A PAYER </t>
  </si>
  <si>
    <t>Si paiement et espèce ajouter timbre de 200f</t>
  </si>
  <si>
    <t xml:space="preserve">AVANT LE </t>
  </si>
  <si>
    <t xml:space="preserve">Reference Téléphonique : </t>
  </si>
  <si>
    <t xml:space="preserve">  Nouvel Index</t>
  </si>
  <si>
    <t xml:space="preserve">  Ancien Index </t>
  </si>
  <si>
    <t xml:space="preserve">    CLIENT </t>
  </si>
  <si>
    <t xml:space="preserve">    ADRESSE </t>
  </si>
  <si>
    <t xml:space="preserve">   Police </t>
  </si>
  <si>
    <t xml:space="preserve">    Code Tarif </t>
  </si>
  <si>
    <t xml:space="preserve">    Puissance souscrite (Kw)</t>
  </si>
  <si>
    <t xml:space="preserve">    Police </t>
  </si>
  <si>
    <t xml:space="preserve">   Type de Relevé</t>
  </si>
  <si>
    <t xml:space="preserve">   Detail des tranches de tarif </t>
  </si>
  <si>
    <t xml:space="preserve">  NET A PAYER </t>
  </si>
  <si>
    <t xml:space="preserve">  AVANT LE </t>
  </si>
  <si>
    <t xml:space="preserve">  Reference Téléphonique : </t>
  </si>
  <si>
    <t xml:space="preserve">  Regroupement </t>
  </si>
  <si>
    <t xml:space="preserve">  Catégorie </t>
  </si>
  <si>
    <t xml:space="preserve">  Compteur N°</t>
  </si>
  <si>
    <t xml:space="preserve">  N° ABONNÉ </t>
  </si>
  <si>
    <t xml:space="preserve">    N° ABONNÉ </t>
  </si>
  <si>
    <t xml:space="preserve">               CONSOMMATION DE </t>
  </si>
  <si>
    <t>Dates</t>
  </si>
  <si>
    <t xml:space="preserve">   Puissance souscrite (Kw)</t>
  </si>
  <si>
    <t>Mai</t>
  </si>
  <si>
    <t>Janvier</t>
  </si>
  <si>
    <t>AA13+(MIN($B9;AA13)-AA13)</t>
  </si>
  <si>
    <t>MAX(0;AA13+(MIN(B$9;AA15)-AA15))</t>
  </si>
  <si>
    <t>MAX(B9;AA15)-AA15</t>
  </si>
  <si>
    <t>Avril</t>
  </si>
  <si>
    <t>TVA 19%</t>
  </si>
  <si>
    <t>TVA 19%     Base</t>
  </si>
  <si>
    <t>Si paiement et en espèce ajouter timbre de 200f</t>
  </si>
  <si>
    <t>Total</t>
  </si>
  <si>
    <t>Client Individuel</t>
  </si>
  <si>
    <t xml:space="preserve">Facture individuelle </t>
  </si>
  <si>
    <t>3Kwh Social</t>
  </si>
  <si>
    <t xml:space="preserve">Kwh imposable </t>
  </si>
  <si>
    <t>Mars</t>
  </si>
  <si>
    <t>Logement compteur</t>
  </si>
  <si>
    <t xml:space="preserve">Taxe d'habitation </t>
  </si>
  <si>
    <t>Taxe d'habitation , Logement compteur</t>
  </si>
  <si>
    <t>Nom de charge</t>
  </si>
  <si>
    <t>Charge</t>
  </si>
  <si>
    <t>Heure par J</t>
  </si>
  <si>
    <t>Jours</t>
  </si>
  <si>
    <t>Tranches</t>
  </si>
  <si>
    <t>Consommation T</t>
  </si>
  <si>
    <t>Cout Total</t>
  </si>
  <si>
    <t xml:space="preserve">Consommation de la journée </t>
  </si>
  <si>
    <t xml:space="preserve">Cout de la journée </t>
  </si>
  <si>
    <t xml:space="preserve">Consommation de la semaine </t>
  </si>
  <si>
    <t xml:space="preserve">Cout de la semaine </t>
  </si>
  <si>
    <t>Consommation au mois</t>
  </si>
  <si>
    <t>Cout du mois</t>
  </si>
  <si>
    <t xml:space="preserve">Consommation de l'année </t>
  </si>
  <si>
    <t xml:space="preserve">Cout de l'année </t>
  </si>
  <si>
    <t xml:space="preserve">Tranches </t>
  </si>
  <si>
    <t>(0-150Kwh)</t>
  </si>
  <si>
    <t>(150-300Kwh</t>
  </si>
  <si>
    <t>(300-+Kwh</t>
  </si>
  <si>
    <t>0-50Kwh</t>
  </si>
  <si>
    <t>Tranches 1</t>
  </si>
  <si>
    <t>Tranches 2</t>
  </si>
  <si>
    <t>Tranches 3</t>
  </si>
  <si>
    <t>Tranches 4</t>
  </si>
  <si>
    <t>Tranches Social</t>
  </si>
  <si>
    <t>Nom de charge Watt</t>
  </si>
  <si>
    <t xml:space="preserve">Nom de charge </t>
  </si>
  <si>
    <t>Charge Watt</t>
  </si>
  <si>
    <t>Tv</t>
  </si>
  <si>
    <t>Frigo</t>
  </si>
  <si>
    <t xml:space="preserve">Consommation Mensuelle </t>
  </si>
  <si>
    <t xml:space="preserve">Cout Total Mensuel </t>
  </si>
  <si>
    <t>K22+(MIN(H$16;K22)-K22)</t>
  </si>
  <si>
    <t>Tranches 1 (0-150Kwh)</t>
  </si>
  <si>
    <t>Tranches 2 (150-300Kwh</t>
  </si>
  <si>
    <t>Tranches 3 (300-+Kwh</t>
  </si>
  <si>
    <t>Tranches Social 0-50Kwh</t>
  </si>
  <si>
    <t>Min</t>
  </si>
  <si>
    <t>Max</t>
  </si>
  <si>
    <t xml:space="preserve">    Charge Watt</t>
  </si>
  <si>
    <t xml:space="preserve">   Quantité </t>
  </si>
  <si>
    <t xml:space="preserve">    Quantité </t>
  </si>
  <si>
    <t xml:space="preserve">    Heure par J</t>
  </si>
  <si>
    <t xml:space="preserve">    Jours</t>
  </si>
  <si>
    <t xml:space="preserve">    Tranches</t>
  </si>
  <si>
    <t>Tv Plasma</t>
  </si>
  <si>
    <t xml:space="preserve">Humidificateur </t>
  </si>
  <si>
    <t>Ventilateur</t>
  </si>
  <si>
    <t xml:space="preserve">Ampoules </t>
  </si>
  <si>
    <t>DvD</t>
  </si>
  <si>
    <t>Fer</t>
  </si>
  <si>
    <t>Chauffe O</t>
  </si>
  <si>
    <t>Fer Soudure</t>
  </si>
  <si>
    <t>Venti Pied</t>
  </si>
  <si>
    <t>m</t>
  </si>
  <si>
    <t>Decodeur</t>
  </si>
  <si>
    <t xml:space="preserve">Ordinateur </t>
  </si>
  <si>
    <t>Fe Soudure</t>
  </si>
  <si>
    <t>Regulateur</t>
  </si>
  <si>
    <t>Mixer</t>
  </si>
  <si>
    <t>Boumeur</t>
  </si>
  <si>
    <t xml:space="preserve">Ventilateur </t>
  </si>
  <si>
    <t>Heure par Jours</t>
  </si>
  <si>
    <t>Nombres des Jours</t>
  </si>
  <si>
    <t># Charge en puissance Watt</t>
  </si>
  <si>
    <t># Charge en Puissance Watt</t>
  </si>
  <si>
    <t xml:space="preserve">FACTURE D'ÉLECTRICITÉ </t>
  </si>
  <si>
    <t>FACTURE D'ÉLECTRICITÉ  NIGELEC</t>
  </si>
  <si>
    <t xml:space="preserve">Roufai Mamane </t>
  </si>
  <si>
    <t xml:space="preserve">Cout total de la journée </t>
  </si>
  <si>
    <t xml:space="preserve">Cout Total de la journée </t>
  </si>
  <si>
    <t xml:space="preserve">Cout Total de la semaine </t>
  </si>
  <si>
    <t xml:space="preserve">Cout Total de l'année </t>
  </si>
  <si>
    <t xml:space="preserve">Consommation Total de la journée </t>
  </si>
  <si>
    <t xml:space="preserve">Consommation Total de la semaine </t>
  </si>
  <si>
    <t xml:space="preserve">Consommation Total de l'année </t>
  </si>
  <si>
    <t xml:space="preserve">Consommation Total Mensuelle </t>
  </si>
  <si>
    <t>=</t>
  </si>
  <si>
    <t xml:space="preserve">Guidiguir </t>
  </si>
  <si>
    <t>Kwh</t>
  </si>
  <si>
    <t>FCFA</t>
  </si>
  <si>
    <t>SUMPRODUCT(($D$19:$D$21;B7-$B$19:$B$21;N(B7&gt;$B$19:$B$21)))</t>
  </si>
</sst>
</file>

<file path=xl/styles.xml><?xml version="1.0" encoding="utf-8"?>
<styleSheet xmlns="http://schemas.openxmlformats.org/spreadsheetml/2006/main">
  <numFmts count="8">
    <numFmt numFmtId="0" formatCode="General"/>
    <numFmt numFmtId="164" formatCode="#,##0.00_ ;[Red]\-#,##0.00\ ;"/>
    <numFmt numFmtId="14" formatCode="dd/mm/yyyy"/>
    <numFmt numFmtId="165" formatCode="[$-F800]dddd\,\ mmmm dd\,\ yyyy"/>
    <numFmt numFmtId="166" formatCode="_-* #,##0\ _€_-;\-* #,##0\ _€_-;_-* &quot;-&quot;??\ _€_-;_-@_-"/>
    <numFmt numFmtId="2" formatCode="0.00"/>
    <numFmt numFmtId="43" formatCode="_-* #,##0.00\ _€_-;\-* #,##0.00\ _€_-;_-* &quot;-&quot;??\ _€_-;_-@_-"/>
    <numFmt numFmtId="1" formatCode="0"/>
  </numFmts>
  <fonts count="43">
    <font>
      <name val="Arial"/>
      <sz val="11"/>
    </font>
    <font>
      <name val="Calibri"/>
      <sz val="11"/>
      <color rgb="FF000000"/>
    </font>
    <font>
      <name val="Calibri"/>
      <sz val="11"/>
      <color indexed="64"/>
    </font>
    <font>
      <name val="Calibri"/>
      <b/>
      <sz val="11"/>
      <color rgb="FF000000"/>
    </font>
    <font>
      <name val="Calibri"/>
      <sz val="11"/>
      <color rgb="FF0070C0"/>
    </font>
    <font>
      <name val="Arial"/>
      <sz val="11"/>
    </font>
    <font>
      <name val="Arial"/>
      <sz val="11"/>
      <color rgb="FFFF0000"/>
    </font>
    <font>
      <name val="Arial"/>
      <b/>
      <sz val="15"/>
      <color rgb="FF800000"/>
    </font>
    <font>
      <name val="Arial"/>
      <b/>
      <sz val="11"/>
      <color rgb="FFFF0000"/>
    </font>
    <font>
      <name val="Arial"/>
      <sz val="11"/>
      <color rgb="FFFFFF00"/>
    </font>
    <font>
      <name val="Arial"/>
      <b/>
      <sz val="11"/>
    </font>
    <font>
      <name val="Arial"/>
      <sz val="11"/>
      <color rgb="FF65FF65"/>
    </font>
    <font>
      <name val="Arial"/>
      <sz val="11"/>
      <color rgb="FF000000"/>
    </font>
    <font>
      <name val="Arial"/>
      <sz val="11"/>
    </font>
    <font>
      <name val="Arial"/>
      <b/>
      <sz val="10"/>
      <color rgb="FF65FF65"/>
    </font>
    <font>
      <name val="Arial"/>
      <b/>
      <sz val="11"/>
      <color rgb="FF000000"/>
    </font>
    <font>
      <name val="Arial"/>
      <b/>
      <sz val="11"/>
      <color rgb="FFFFFF00"/>
    </font>
    <font>
      <name val="Arial"/>
      <b/>
      <sz val="10"/>
    </font>
    <font>
      <name val="Arial"/>
      <b/>
      <sz val="9"/>
    </font>
    <font>
      <name val="Arial"/>
      <sz val="10"/>
      <color rgb="FFFF0000"/>
    </font>
    <font>
      <name val="Arial"/>
      <sz val="10"/>
      <color rgb="FF65FF65"/>
    </font>
    <font>
      <name val="Arial"/>
      <b/>
      <sz val="11"/>
      <color rgb="FFC0C0C0"/>
    </font>
    <font>
      <name val="Arial"/>
      <b/>
      <sz val="11"/>
      <color rgb="FF808080"/>
    </font>
    <font>
      <name val="Arial"/>
      <sz val="11"/>
      <color rgb="FFC0C0C0"/>
    </font>
    <font>
      <name val="Arial"/>
      <b/>
      <sz val="10"/>
      <color rgb="FFC0C0C0"/>
    </font>
    <font>
      <name val="Arial"/>
      <b/>
      <sz val="11"/>
      <color rgb="FFCCFFFF"/>
    </font>
    <font>
      <name val="Arial"/>
      <sz val="11"/>
    </font>
    <font>
      <name val="Arial"/>
      <b/>
      <sz val="12"/>
    </font>
    <font>
      <name val="Arial"/>
      <sz val="11"/>
    </font>
    <font>
      <name val="Arial"/>
      <b/>
      <sz val="11"/>
      <color rgb="FF800000"/>
    </font>
    <font>
      <name val="Arial"/>
      <sz val="11"/>
    </font>
    <font>
      <name val="Arial"/>
      <sz val="11"/>
    </font>
    <font>
      <name val="Arial"/>
      <sz val="11"/>
      <color rgb="FFFFFF00"/>
    </font>
    <font>
      <name val="Arial"/>
      <sz val="11"/>
      <color rgb="FF65FF65"/>
    </font>
    <font>
      <name val="Arial"/>
      <sz val="11"/>
      <color rgb="FF800000"/>
    </font>
    <font>
      <name val="Calibri"/>
      <sz val="11"/>
      <color rgb="FFC0C0C0"/>
    </font>
    <font>
      <name val="Arial"/>
      <sz val="11"/>
    </font>
    <font>
      <name val="Arial"/>
      <b/>
      <sz val="11"/>
      <color rgb="FF65FF65"/>
    </font>
    <font>
      <name val="Arial"/>
      <sz val="11"/>
    </font>
    <font>
      <name val="Arial"/>
      <sz val="9"/>
      <color rgb="FF65FF65"/>
    </font>
    <font>
      <name val="Calibri"/>
      <sz val="11"/>
      <color rgb="FFFFFFFF"/>
    </font>
    <font>
      <name val="Arial"/>
      <sz val="11"/>
      <color rgb="FFFFFFFF"/>
    </font>
    <font>
      <name val="Arial"/>
      <sz val="10"/>
    </font>
  </fonts>
  <fills count="17">
    <fill>
      <patternFill patternType="none"/>
    </fill>
    <fill>
      <patternFill patternType="gray125"/>
    </fill>
    <fill>
      <patternFill patternType="solid">
        <fgColor rgb="FFD8D8D8"/>
      </patternFill>
    </fill>
    <fill>
      <patternFill patternType="solid">
        <fgColor rgb="FFFFFFFF"/>
      </patternFill>
    </fill>
    <fill>
      <patternFill patternType="solid">
        <fgColor rgb="FF000000"/>
      </patternFill>
    </fill>
    <fill>
      <patternFill patternType="solid">
        <fgColor rgb="FF808000"/>
      </patternFill>
    </fill>
    <fill>
      <patternFill patternType="solid">
        <fgColor rgb="FFC0C0C0"/>
      </patternFill>
    </fill>
    <fill>
      <patternFill patternType="solid">
        <fgColor rgb="FF808080"/>
      </patternFill>
    </fill>
    <fill>
      <patternFill patternType="solid">
        <fgColor rgb="FFFF0000"/>
      </patternFill>
    </fill>
    <fill>
      <patternFill patternType="solid">
        <fgColor rgb="FFFFFF00"/>
      </patternFill>
    </fill>
    <fill>
      <patternFill patternType="solid">
        <fgColor rgb="FF0000FF"/>
      </patternFill>
    </fill>
    <fill>
      <patternFill patternType="solid">
        <fgColor rgb="FF6600CC"/>
      </patternFill>
    </fill>
    <fill>
      <patternFill patternType="solid">
        <fgColor rgb="FF800000"/>
      </patternFill>
    </fill>
    <fill>
      <patternFill patternType="solid">
        <fgColor rgb="FFFF6600"/>
      </patternFill>
    </fill>
    <fill>
      <patternFill patternType="solid">
        <fgColor rgb="FFD66565"/>
      </patternFill>
    </fill>
    <fill>
      <patternFill patternType="solid">
        <fgColor rgb="FFFF9900"/>
      </patternFill>
    </fill>
    <fill>
      <patternFill patternType="solid">
        <fgColor rgb="FFFFCC00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>
      <alignment vertical="center"/>
    </xf>
  </cellStyleXfs>
  <cellXfs count="303">
    <xf numFmtId="0" fontId="0" fillId="0" borderId="0" xfId="0">
      <alignment vertical="center"/>
    </xf>
    <xf numFmtId="0" fontId="1" fillId="0" borderId="1" xfId="0" applyNumberFormat="1" applyFont="1" applyFill="1" applyBorder="1" applyAlignment="1">
      <alignment horizontal="left" vertical="bottom"/>
    </xf>
    <xf numFmtId="0" fontId="2" fillId="0" borderId="0" xfId="0" applyNumberFormat="1" applyFont="1" applyFill="1" applyBorder="1" applyAlignment="1">
      <alignment horizontal="left" vertical="top"/>
    </xf>
    <xf numFmtId="164" fontId="1" fillId="0" borderId="1" xfId="0" applyNumberFormat="1" applyFont="1" applyFill="1" applyBorder="1" applyAlignment="1">
      <alignment horizontal="left" vertical="bottom"/>
    </xf>
    <xf numFmtId="0" fontId="1" fillId="2" borderId="2" xfId="0" applyNumberFormat="1" applyFont="1" applyFill="1" applyBorder="1" applyAlignment="1">
      <alignment horizontal="left" vertical="bottom"/>
    </xf>
    <xf numFmtId="164" fontId="3" fillId="0" borderId="0" xfId="0" applyNumberFormat="1" applyFont="1" applyFill="1" applyBorder="1" applyAlignment="1">
      <alignment horizontal="left" vertical="bottom"/>
    </xf>
    <xf numFmtId="0" fontId="4" fillId="0" borderId="0" xfId="0" applyNumberFormat="1" applyFont="1" applyFill="1" applyBorder="1" applyAlignment="1">
      <alignment horizontal="left" vertical="bottom"/>
    </xf>
    <xf numFmtId="0" fontId="5" fillId="3" borderId="0" xfId="0" applyFill="1">
      <alignment vertical="center"/>
    </xf>
    <xf numFmtId="0" fontId="6" fillId="3" borderId="0" xfId="0" applyFont="1" applyFill="1" applyBorder="1">
      <alignment vertical="center"/>
    </xf>
    <xf numFmtId="0" fontId="6" fillId="4" borderId="3" xfId="0" applyFont="1" applyFill="1" applyBorder="1">
      <alignment vertical="center"/>
    </xf>
    <xf numFmtId="0" fontId="6" fillId="4" borderId="4" xfId="0" applyFont="1" applyFill="1" applyBorder="1">
      <alignment vertical="center"/>
    </xf>
    <xf numFmtId="0" fontId="6" fillId="4" borderId="5" xfId="0" applyFont="1" applyFill="1" applyBorder="1">
      <alignment vertical="center"/>
    </xf>
    <xf numFmtId="0" fontId="6" fillId="4" borderId="6" xfId="0" applyFont="1" applyFill="1" applyBorder="1">
      <alignment vertical="center"/>
    </xf>
    <xf numFmtId="0" fontId="6" fillId="4" borderId="0" xfId="0" applyFont="1" applyFill="1" applyBorder="1">
      <alignment vertical="center"/>
    </xf>
    <xf numFmtId="0" fontId="7" fillId="5" borderId="2" xfId="0" applyFont="1" applyFill="1" applyBorder="1" applyAlignment="1">
      <alignment horizontal="center" vertical="center"/>
    </xf>
    <xf numFmtId="0" fontId="6" fillId="4" borderId="7" xfId="0" applyFont="1" applyFill="1" applyBorder="1">
      <alignment vertical="center"/>
    </xf>
    <xf numFmtId="0" fontId="7" fillId="5" borderId="8" xfId="0" applyFont="1" applyFill="1" applyBorder="1" applyAlignment="1">
      <alignment horizontal="center" vertical="center"/>
    </xf>
    <xf numFmtId="14" fontId="8" fillId="6" borderId="2" xfId="0" applyNumberFormat="1" applyFont="1" applyFill="1" applyBorder="1" applyAlignment="1">
      <alignment horizontal="center" vertical="center"/>
    </xf>
    <xf numFmtId="0" fontId="8" fillId="6" borderId="2" xfId="0" applyFont="1" applyFill="1" applyBorder="1" applyAlignment="1">
      <alignment horizontal="center" vertical="center"/>
    </xf>
    <xf numFmtId="0" fontId="8" fillId="7" borderId="2" xfId="0" applyFont="1" applyFill="1" applyBorder="1" applyAlignment="1">
      <alignment horizontal="center" vertical="center"/>
    </xf>
    <xf numFmtId="0" fontId="9" fillId="8" borderId="3" xfId="0" applyFont="1" applyFill="1" applyBorder="1">
      <alignment vertical="center"/>
    </xf>
    <xf numFmtId="0" fontId="9" fillId="8" borderId="0" xfId="0" applyFont="1" applyFill="1" applyBorder="1">
      <alignment vertical="center"/>
    </xf>
    <xf numFmtId="0" fontId="9" fillId="8" borderId="4" xfId="0" applyFont="1" applyFill="1" applyBorder="1">
      <alignment vertical="center"/>
    </xf>
    <xf numFmtId="0" fontId="9" fillId="8" borderId="5" xfId="0" applyFont="1" applyFill="1" applyBorder="1">
      <alignment vertical="center"/>
    </xf>
    <xf numFmtId="0" fontId="9" fillId="8" borderId="6" xfId="0" applyFont="1" applyFill="1" applyBorder="1">
      <alignment vertical="center"/>
    </xf>
    <xf numFmtId="0" fontId="9" fillId="8" borderId="0" xfId="0" applyFont="1" applyFill="1" applyBorder="1">
      <alignment vertical="center"/>
    </xf>
    <xf numFmtId="0" fontId="8" fillId="9" borderId="8" xfId="0" applyFont="1" applyFill="1" applyBorder="1">
      <alignment vertical="center"/>
      <protection locked="0" hidden="0"/>
    </xf>
    <xf numFmtId="0" fontId="9" fillId="8" borderId="0" xfId="0" applyFont="1" applyFill="1">
      <alignment vertical="center"/>
    </xf>
    <xf numFmtId="0" fontId="9" fillId="8" borderId="7" xfId="0" applyFont="1" applyFill="1" applyBorder="1">
      <alignment vertical="center"/>
    </xf>
    <xf numFmtId="0" fontId="8" fillId="9" borderId="2" xfId="0" applyFont="1" applyFill="1" applyBorder="1">
      <alignment vertical="center"/>
      <protection locked="0" hidden="0"/>
    </xf>
    <xf numFmtId="0" fontId="8" fillId="9" borderId="2" xfId="0" applyFont="1" applyFill="1" applyBorder="1" applyAlignment="1">
      <alignment horizontal="center" vertical="center"/>
      <protection locked="0" hidden="0"/>
    </xf>
    <xf numFmtId="0" fontId="9" fillId="8" borderId="6" xfId="0" applyFont="1" applyFill="1" applyBorder="1">
      <alignment vertical="center"/>
    </xf>
    <xf numFmtId="0" fontId="9" fillId="8" borderId="0" xfId="0" applyFont="1" applyFill="1" applyBorder="1">
      <alignment vertical="center"/>
    </xf>
    <xf numFmtId="0" fontId="9" fillId="8" borderId="7" xfId="0" applyFont="1" applyFill="1" applyBorder="1">
      <alignment vertical="center"/>
    </xf>
    <xf numFmtId="0" fontId="5" fillId="9" borderId="3" xfId="0" applyFill="1" applyBorder="1">
      <alignment vertical="center"/>
    </xf>
    <xf numFmtId="0" fontId="5" fillId="9" borderId="4" xfId="0" applyFill="1" applyBorder="1">
      <alignment vertical="center"/>
    </xf>
    <xf numFmtId="0" fontId="6" fillId="9" borderId="5" xfId="0" applyFont="1" applyFill="1" applyBorder="1">
      <alignment vertical="center"/>
    </xf>
    <xf numFmtId="0" fontId="5" fillId="8" borderId="7" xfId="0" applyFill="1" applyBorder="1">
      <alignment vertical="center"/>
    </xf>
    <xf numFmtId="0" fontId="10" fillId="6" borderId="3" xfId="0" applyFont="1" applyFill="1" applyBorder="1">
      <alignment vertical="center"/>
    </xf>
    <xf numFmtId="0" fontId="5" fillId="6" borderId="4" xfId="0" applyFill="1" applyBorder="1">
      <alignment vertical="center"/>
    </xf>
    <xf numFmtId="0" fontId="11" fillId="6" borderId="4" xfId="0" applyFont="1" applyFill="1" applyBorder="1">
      <alignment vertical="center"/>
      <protection locked="0" hidden="0"/>
    </xf>
    <xf numFmtId="0" fontId="5" fillId="7" borderId="3" xfId="0" applyFill="1" applyBorder="1">
      <alignment vertical="center"/>
    </xf>
    <xf numFmtId="0" fontId="5" fillId="7" borderId="4" xfId="0" applyFill="1" applyBorder="1">
      <alignment vertical="center"/>
    </xf>
    <xf numFmtId="0" fontId="11" fillId="7" borderId="5" xfId="0" applyFont="1" applyFill="1" applyBorder="1">
      <alignment vertical="center"/>
      <protection locked="0" hidden="0"/>
    </xf>
    <xf numFmtId="0" fontId="10" fillId="6" borderId="6" xfId="0" applyFont="1" applyFill="1" applyBorder="1">
      <alignment vertical="center"/>
    </xf>
    <xf numFmtId="0" fontId="5" fillId="6" borderId="0" xfId="0" applyFill="1">
      <alignment vertical="center"/>
    </xf>
    <xf numFmtId="0" fontId="12" fillId="6" borderId="0" xfId="0" applyFont="1" applyFill="1" applyBorder="1">
      <alignment vertical="center"/>
      <protection locked="0" hidden="0"/>
    </xf>
    <xf numFmtId="0" fontId="5" fillId="7" borderId="6" xfId="0" applyFill="1" applyBorder="1">
      <alignment vertical="center"/>
    </xf>
    <xf numFmtId="0" fontId="5" fillId="7" borderId="0" xfId="0" applyFill="1">
      <alignment vertical="center"/>
    </xf>
    <xf numFmtId="0" fontId="11" fillId="7" borderId="7" xfId="0" applyFont="1" applyFill="1" applyBorder="1">
      <alignment vertical="center"/>
      <protection locked="0" hidden="0"/>
    </xf>
    <xf numFmtId="0" fontId="10" fillId="6" borderId="6" xfId="0" applyFont="1" applyFill="1" applyBorder="1">
      <alignment vertical="center"/>
    </xf>
    <xf numFmtId="0" fontId="5" fillId="6" borderId="0" xfId="0" applyFill="1" applyBorder="1">
      <alignment vertical="center"/>
      <protection locked="0" hidden="0"/>
    </xf>
    <xf numFmtId="0" fontId="5" fillId="7" borderId="6" xfId="0" applyFill="1" applyBorder="1">
      <alignment vertical="center"/>
    </xf>
    <xf numFmtId="0" fontId="5" fillId="6" borderId="6" xfId="0" applyFill="1" applyBorder="1">
      <alignment vertical="center"/>
    </xf>
    <xf numFmtId="0" fontId="5" fillId="6" borderId="0" xfId="0" applyFill="1" applyBorder="1">
      <alignment vertical="center"/>
    </xf>
    <xf numFmtId="0" fontId="5" fillId="6" borderId="0" xfId="0" applyFill="1" applyBorder="1">
      <alignment vertical="center"/>
    </xf>
    <xf numFmtId="0" fontId="5" fillId="7" borderId="9" xfId="0" applyFill="1" applyBorder="1">
      <alignment vertical="center"/>
    </xf>
    <xf numFmtId="0" fontId="10" fillId="7" borderId="10" xfId="0" applyFont="1" applyFill="1" applyBorder="1" applyAlignment="1">
      <alignment horizontal="center" vertical="center"/>
    </xf>
    <xf numFmtId="0" fontId="5" fillId="7" borderId="11" xfId="0" applyFill="1" applyBorder="1">
      <alignment vertical="center"/>
    </xf>
    <xf numFmtId="0" fontId="5" fillId="7" borderId="3" xfId="0" applyFill="1" applyBorder="1">
      <alignment vertical="center"/>
      <protection locked="0" hidden="0"/>
    </xf>
    <xf numFmtId="0" fontId="13" fillId="7" borderId="4" xfId="0" applyFill="1" applyBorder="1">
      <alignment vertical="center"/>
      <protection locked="0" hidden="0"/>
    </xf>
    <xf numFmtId="0" fontId="14" fillId="10" borderId="3" xfId="0" applyFont="1" applyFill="1" applyBorder="1">
      <alignment vertical="center"/>
    </xf>
    <xf numFmtId="0" fontId="15" fillId="3" borderId="0" xfId="0" applyFont="1" applyFill="1" applyBorder="1" applyAlignment="1">
      <alignment horizontal="center" vertical="center"/>
      <protection locked="0" hidden="0"/>
    </xf>
    <xf numFmtId="0" fontId="11" fillId="10" borderId="0" xfId="0" applyFont="1" applyFill="1" applyBorder="1">
      <alignment vertical="center"/>
    </xf>
    <xf numFmtId="0" fontId="16" fillId="10" borderId="7" xfId="0" applyFont="1" applyFill="1" applyBorder="1" applyAlignment="1">
      <alignment horizontal="center" vertical="center"/>
    </xf>
    <xf numFmtId="165" fontId="17" fillId="3" borderId="11" xfId="0" applyNumberFormat="1" applyFont="1" applyFill="1" applyBorder="1">
      <alignment vertical="center"/>
      <protection locked="0" hidden="0"/>
    </xf>
    <xf numFmtId="165" fontId="17" fillId="3" borderId="12" xfId="0" applyNumberFormat="1" applyFont="1" applyFill="1" applyBorder="1">
      <alignment vertical="center"/>
      <protection locked="0" hidden="0"/>
    </xf>
    <xf numFmtId="0" fontId="5" fillId="8" borderId="7" xfId="0" applyFill="1" applyBorder="1">
      <alignment vertical="center"/>
    </xf>
    <xf numFmtId="0" fontId="13" fillId="7" borderId="6" xfId="0" applyFill="1" applyBorder="1">
      <alignment vertical="center"/>
      <protection locked="0" hidden="0"/>
    </xf>
    <xf numFmtId="0" fontId="13" fillId="6" borderId="2" xfId="0" applyFill="1" applyBorder="1">
      <alignment vertical="center"/>
      <protection locked="0" hidden="0"/>
    </xf>
    <xf numFmtId="0" fontId="11" fillId="10" borderId="0" xfId="0" applyFont="1" applyFill="1" applyBorder="1">
      <alignment vertical="center"/>
    </xf>
    <xf numFmtId="0" fontId="5" fillId="8" borderId="0" xfId="0" applyFill="1" applyBorder="1">
      <alignment vertical="center"/>
    </xf>
    <xf numFmtId="0" fontId="5" fillId="8" borderId="0" xfId="0" applyFill="1" applyBorder="1">
      <alignment vertical="center"/>
    </xf>
    <xf numFmtId="0" fontId="14" fillId="11" borderId="0" xfId="0" applyFont="1" applyFill="1" applyBorder="1">
      <alignment vertical="center"/>
    </xf>
    <xf numFmtId="0" fontId="11" fillId="11" borderId="0" xfId="0" applyFont="1" applyFill="1" applyBorder="1">
      <alignment vertical="center"/>
    </xf>
    <xf numFmtId="165" fontId="18" fillId="3" borderId="13" xfId="0" applyNumberFormat="1" applyFont="1" applyFill="1" applyBorder="1">
      <alignment vertical="center"/>
      <protection locked="0" hidden="0"/>
    </xf>
    <xf numFmtId="165" fontId="18" fillId="3" borderId="2" xfId="0" applyNumberFormat="1" applyFont="1" applyFill="1" applyBorder="1">
      <alignment vertical="center"/>
      <protection locked="0" hidden="0"/>
    </xf>
    <xf numFmtId="0" fontId="11" fillId="11" borderId="10" xfId="0" applyFont="1" applyFill="1" applyBorder="1">
      <alignment vertical="center"/>
    </xf>
    <xf numFmtId="0" fontId="11" fillId="11" borderId="10" xfId="0" applyFont="1" applyFill="1" applyBorder="1">
      <alignment vertical="center"/>
    </xf>
    <xf numFmtId="0" fontId="16" fillId="10" borderId="11" xfId="0" applyFont="1" applyFill="1" applyBorder="1" applyAlignment="1">
      <alignment horizontal="center" vertical="center"/>
    </xf>
    <xf numFmtId="0" fontId="5" fillId="8" borderId="0" xfId="0" applyFill="1" applyBorder="1">
      <alignment vertical="center"/>
    </xf>
    <xf numFmtId="0" fontId="5" fillId="8" borderId="0" xfId="0" applyFill="1" applyBorder="1">
      <alignment vertical="center"/>
    </xf>
    <xf numFmtId="0" fontId="19" fillId="4" borderId="8" xfId="0" applyFont="1" applyFill="1" applyBorder="1">
      <alignment vertical="center"/>
      <protection locked="0" hidden="0"/>
    </xf>
    <xf numFmtId="0" fontId="19" fillId="4" borderId="14" xfId="0" applyFont="1" applyFill="1" applyBorder="1">
      <alignment vertical="center"/>
      <protection locked="0" hidden="0"/>
    </xf>
    <xf numFmtId="0" fontId="19" fillId="4" borderId="6" xfId="0" applyFont="1" applyFill="1" applyBorder="1">
      <alignment vertical="center"/>
      <protection locked="0" hidden="0"/>
    </xf>
    <xf numFmtId="0" fontId="6" fillId="4" borderId="14" xfId="0" applyFont="1" applyFill="1" applyBorder="1" applyAlignment="1">
      <alignment horizontal="center" vertical="center"/>
      <protection locked="0" hidden="0"/>
    </xf>
    <xf numFmtId="0" fontId="6" fillId="4" borderId="4" xfId="0" applyFont="1" applyFill="1" applyBorder="1">
      <alignment vertical="center"/>
      <protection locked="0" hidden="0"/>
    </xf>
    <xf numFmtId="165" fontId="6" fillId="7" borderId="2" xfId="0" applyNumberFormat="1" applyFont="1" applyFill="1" applyBorder="1">
      <alignment vertical="center"/>
      <protection locked="0" hidden="0"/>
    </xf>
    <xf numFmtId="0" fontId="20" fillId="7" borderId="15" xfId="0" applyFont="1" applyFill="1" applyBorder="1" applyAlignment="1">
      <alignment horizontal="center" vertical="center"/>
    </xf>
    <xf numFmtId="0" fontId="5" fillId="7" borderId="15" xfId="0" applyFill="1" applyBorder="1">
      <alignment vertical="center"/>
    </xf>
    <xf numFmtId="0" fontId="5" fillId="7" borderId="16" xfId="0" applyFill="1" applyBorder="1">
      <alignment vertical="center"/>
    </xf>
    <xf numFmtId="0" fontId="5" fillId="7" borderId="12" xfId="0" applyFill="1" applyBorder="1">
      <alignment vertical="center"/>
    </xf>
    <xf numFmtId="0" fontId="5" fillId="8" borderId="7" xfId="0" applyFill="1" applyBorder="1">
      <alignment vertical="center"/>
      <protection locked="0" hidden="0"/>
    </xf>
    <xf numFmtId="0" fontId="21" fillId="3" borderId="6" xfId="0" applyFont="1" applyFill="1" applyBorder="1" applyAlignment="1">
      <alignment horizontal="center" vertical="center"/>
    </xf>
    <xf numFmtId="166" fontId="15" fillId="3" borderId="6" xfId="0" applyNumberFormat="1" applyFont="1" applyFill="1" applyBorder="1" applyAlignment="1">
      <alignment horizontal="center" vertical="center"/>
    </xf>
    <xf numFmtId="0" fontId="15" fillId="3" borderId="6" xfId="0" applyFont="1" applyFill="1" applyBorder="1" applyAlignment="1">
      <alignment horizontal="center" vertical="center"/>
    </xf>
    <xf numFmtId="0" fontId="21" fillId="3" borderId="6" xfId="0" applyFont="1" applyFill="1" applyBorder="1">
      <alignment vertical="center"/>
    </xf>
    <xf numFmtId="0" fontId="21" fillId="3" borderId="0" xfId="0" applyFont="1" applyFill="1" applyBorder="1">
      <alignment vertical="center"/>
    </xf>
    <xf numFmtId="2" fontId="22" fillId="3" borderId="6" xfId="0" applyNumberFormat="1" applyFont="1" applyFill="1" applyBorder="1" applyAlignment="1">
      <alignment horizontal="right" vertical="center"/>
    </xf>
    <xf numFmtId="0" fontId="21" fillId="3" borderId="6" xfId="0" applyFont="1" applyFill="1" applyBorder="1">
      <alignment vertical="center"/>
    </xf>
    <xf numFmtId="0" fontId="23" fillId="3" borderId="14" xfId="0" applyFont="1" applyFill="1" applyBorder="1">
      <alignment vertical="center"/>
    </xf>
    <xf numFmtId="0" fontId="6" fillId="8" borderId="7" xfId="0" applyFont="1" applyFill="1" applyBorder="1">
      <alignment vertical="center"/>
    </xf>
    <xf numFmtId="0" fontId="23" fillId="3" borderId="6" xfId="0" applyFont="1" applyFill="1" applyBorder="1" applyAlignment="1">
      <alignment horizontal="center" vertical="center"/>
    </xf>
    <xf numFmtId="0" fontId="24" fillId="3" borderId="6" xfId="0" applyFont="1" applyFill="1" applyBorder="1" applyAlignment="1">
      <alignment horizontal="center" vertical="center"/>
    </xf>
    <xf numFmtId="43" fontId="15" fillId="3" borderId="6" xfId="0" applyNumberFormat="1" applyFont="1" applyFill="1" applyBorder="1" applyAlignment="1">
      <alignment horizontal="center" vertical="center"/>
    </xf>
    <xf numFmtId="0" fontId="22" fillId="3" borderId="6" xfId="0" applyFont="1" applyFill="1" applyBorder="1">
      <alignment vertical="center"/>
    </xf>
    <xf numFmtId="0" fontId="22" fillId="6" borderId="6" xfId="0" applyFont="1" applyFill="1" applyBorder="1">
      <alignment vertical="center"/>
    </xf>
    <xf numFmtId="0" fontId="10" fillId="3" borderId="0" xfId="0" applyFont="1" applyFill="1" applyBorder="1">
      <alignment vertical="center"/>
    </xf>
    <xf numFmtId="0" fontId="23" fillId="3" borderId="9" xfId="0" applyFont="1" applyFill="1" applyBorder="1" applyAlignment="1">
      <alignment horizontal="center" vertical="center"/>
    </xf>
    <xf numFmtId="0" fontId="15" fillId="3" borderId="9" xfId="0" applyFont="1" applyFill="1" applyBorder="1" applyAlignment="1">
      <alignment horizontal="center" vertical="center"/>
    </xf>
    <xf numFmtId="43" fontId="21" fillId="3" borderId="9" xfId="0" applyNumberFormat="1" applyFont="1" applyFill="1" applyBorder="1" applyAlignment="1">
      <alignment horizontal="center" vertical="center"/>
    </xf>
    <xf numFmtId="0" fontId="5" fillId="3" borderId="9" xfId="0" applyFill="1" applyBorder="1">
      <alignment vertical="center"/>
    </xf>
    <xf numFmtId="0" fontId="5" fillId="3" borderId="10" xfId="0" applyFill="1" applyBorder="1">
      <alignment vertical="center"/>
    </xf>
    <xf numFmtId="2" fontId="23" fillId="3" borderId="9" xfId="0" applyNumberFormat="1" applyFont="1" applyFill="1" applyBorder="1" applyAlignment="1">
      <alignment horizontal="center" vertical="center"/>
    </xf>
    <xf numFmtId="0" fontId="23" fillId="3" borderId="2" xfId="0" applyFont="1" applyFill="1" applyBorder="1" applyAlignment="1">
      <alignment horizontal="center" vertical="center"/>
    </xf>
    <xf numFmtId="0" fontId="25" fillId="3" borderId="13" xfId="0" applyFont="1" applyFill="1" applyBorder="1">
      <alignment vertical="center"/>
    </xf>
    <xf numFmtId="0" fontId="26" fillId="8" borderId="7" xfId="0" applyFill="1" applyBorder="1">
      <alignment vertical="center"/>
      <protection locked="0" hidden="0"/>
    </xf>
    <xf numFmtId="0" fontId="5" fillId="8" borderId="6" xfId="0" applyFill="1" applyBorder="1">
      <alignment vertical="center"/>
    </xf>
    <xf numFmtId="0" fontId="5" fillId="8" borderId="0" xfId="0" applyFill="1" applyBorder="1">
      <alignment vertical="center"/>
    </xf>
    <xf numFmtId="0" fontId="26" fillId="8" borderId="0" xfId="0" applyFill="1" applyBorder="1">
      <alignment vertical="center"/>
    </xf>
    <xf numFmtId="0" fontId="5" fillId="3" borderId="0" xfId="0" applyFill="1" applyBorder="1">
      <alignment vertical="center"/>
    </xf>
    <xf numFmtId="0" fontId="27" fillId="8" borderId="0" xfId="0" applyFont="1" applyFill="1" applyBorder="1">
      <alignment vertical="center"/>
    </xf>
    <xf numFmtId="166" fontId="10" fillId="6" borderId="2" xfId="0" applyNumberFormat="1" applyFont="1" applyFill="1" applyBorder="1" applyAlignment="1">
      <alignment horizontal="center" vertical="center"/>
    </xf>
    <xf numFmtId="0" fontId="5" fillId="8" borderId="9" xfId="0" applyFill="1" applyBorder="1">
      <alignment vertical="center"/>
    </xf>
    <xf numFmtId="0" fontId="5" fillId="8" borderId="10" xfId="0" applyFill="1" applyBorder="1">
      <alignment vertical="center"/>
    </xf>
    <xf numFmtId="0" fontId="5" fillId="8" borderId="11" xfId="0" applyFill="1" applyBorder="1">
      <alignment vertical="center"/>
    </xf>
    <xf numFmtId="166" fontId="8" fillId="3" borderId="6" xfId="0" applyNumberFormat="1" applyFont="1" applyFill="1" applyBorder="1">
      <alignment vertical="center"/>
    </xf>
    <xf numFmtId="0" fontId="6" fillId="4" borderId="0" xfId="0" applyFont="1" applyFill="1">
      <alignment vertical="center"/>
    </xf>
    <xf numFmtId="0" fontId="6" fillId="3" borderId="6" xfId="0" applyFont="1" applyFill="1" applyBorder="1">
      <alignment vertical="center"/>
      <protection locked="0" hidden="0"/>
    </xf>
    <xf numFmtId="0" fontId="28" fillId="4" borderId="0" xfId="0" applyFill="1">
      <alignment vertical="center"/>
    </xf>
    <xf numFmtId="0" fontId="28" fillId="4" borderId="0" xfId="0" applyFill="1" applyBorder="1">
      <alignment vertical="center"/>
    </xf>
    <xf numFmtId="0" fontId="28" fillId="4" borderId="2" xfId="0" applyFill="1" applyBorder="1">
      <alignment vertical="center"/>
    </xf>
    <xf numFmtId="0" fontId="5" fillId="4" borderId="6" xfId="0" applyFill="1" applyBorder="1">
      <alignment vertical="center"/>
    </xf>
    <xf numFmtId="0" fontId="5" fillId="4" borderId="0" xfId="0" applyFill="1">
      <alignment vertical="center"/>
    </xf>
    <xf numFmtId="166" fontId="29" fillId="4" borderId="0" xfId="0" applyNumberFormat="1" applyFont="1" applyFill="1">
      <alignment vertical="center"/>
    </xf>
    <xf numFmtId="0" fontId="6" fillId="4" borderId="7" xfId="0" applyFont="1" applyFill="1" applyBorder="1" applyAlignment="1">
      <alignment horizontal="center" vertical="center"/>
    </xf>
    <xf numFmtId="0" fontId="26" fillId="4" borderId="0" xfId="0" applyFill="1" applyBorder="1">
      <alignment vertical="center"/>
    </xf>
    <xf numFmtId="0" fontId="10" fillId="7" borderId="2" xfId="0" applyFont="1" applyFill="1" applyBorder="1" applyAlignment="1">
      <alignment horizontal="center" vertical="center"/>
      <protection locked="0" hidden="0"/>
    </xf>
    <xf numFmtId="0" fontId="26" fillId="4" borderId="7" xfId="0" applyFill="1" applyBorder="1">
      <alignment vertical="center"/>
    </xf>
    <xf numFmtId="0" fontId="26" fillId="7" borderId="0" xfId="0" applyFill="1" applyBorder="1">
      <alignment vertical="center"/>
    </xf>
    <xf numFmtId="0" fontId="5" fillId="7" borderId="7" xfId="0" applyFill="1" applyBorder="1">
      <alignment vertical="center"/>
    </xf>
    <xf numFmtId="0" fontId="26" fillId="7" borderId="2" xfId="0" applyFill="1" applyBorder="1">
      <alignment vertical="center"/>
      <protection locked="0" hidden="0"/>
    </xf>
    <xf numFmtId="0" fontId="26" fillId="7" borderId="7" xfId="0" applyFill="1" applyBorder="1">
      <alignment vertical="center"/>
    </xf>
    <xf numFmtId="0" fontId="5" fillId="7" borderId="10" xfId="0" applyFill="1" applyBorder="1">
      <alignment vertical="center"/>
    </xf>
    <xf numFmtId="0" fontId="5" fillId="7" borderId="11" xfId="0" applyFill="1" applyBorder="1">
      <alignment vertical="center"/>
    </xf>
    <xf numFmtId="0" fontId="30" fillId="0" borderId="0" xfId="0" applyAlignment="1">
      <alignment horizontal="left" vertical="center"/>
    </xf>
    <xf numFmtId="0" fontId="31" fillId="0" borderId="0" xfId="0" applyAlignment="1">
      <alignment horizontal="center" vertical="center"/>
    </xf>
    <xf numFmtId="0" fontId="31" fillId="6" borderId="2" xfId="0" applyFill="1" applyBorder="1" applyAlignment="1">
      <alignment horizontal="left" vertical="center"/>
      <protection locked="0" hidden="0"/>
    </xf>
    <xf numFmtId="0" fontId="9" fillId="8" borderId="17" xfId="0" applyFont="1" applyFill="1" applyBorder="1" applyAlignment="1">
      <alignment horizontal="center" vertical="center"/>
    </xf>
    <xf numFmtId="0" fontId="9" fillId="8" borderId="18" xfId="0" applyFont="1" applyFill="1" applyBorder="1" applyAlignment="1">
      <alignment horizontal="center" vertical="center"/>
    </xf>
    <xf numFmtId="0" fontId="9" fillId="8" borderId="19" xfId="0" applyFont="1" applyFill="1" applyBorder="1" applyAlignment="1">
      <alignment horizontal="center" vertical="center"/>
    </xf>
    <xf numFmtId="0" fontId="9" fillId="8" borderId="8" xfId="0" applyFont="1" applyFill="1" applyBorder="1" applyAlignment="1">
      <alignment horizontal="center" vertical="center"/>
    </xf>
    <xf numFmtId="0" fontId="9" fillId="8" borderId="20" xfId="0" applyFont="1" applyFill="1" applyBorder="1" applyAlignment="1">
      <alignment horizontal="center" vertical="center"/>
    </xf>
    <xf numFmtId="0" fontId="9" fillId="8" borderId="8" xfId="0" applyFont="1" applyFill="1" applyBorder="1" applyAlignment="1">
      <alignment horizontal="center" vertical="center"/>
    </xf>
    <xf numFmtId="0" fontId="11" fillId="12" borderId="14" xfId="0" applyFont="1" applyFill="1" applyBorder="1" applyAlignment="1">
      <alignment horizontal="left" vertical="center"/>
    </xf>
    <xf numFmtId="0" fontId="11" fillId="12" borderId="17" xfId="0" applyFont="1" applyFill="1" applyBorder="1" applyAlignment="1">
      <alignment horizontal="center" vertical="center"/>
    </xf>
    <xf numFmtId="0" fontId="11" fillId="12" borderId="4" xfId="0" applyFont="1" applyFill="1" applyBorder="1" applyAlignment="1">
      <alignment horizontal="center" vertical="center"/>
    </xf>
    <xf numFmtId="0" fontId="11" fillId="12" borderId="2" xfId="0" applyFont="1" applyFill="1" applyBorder="1" applyAlignment="1">
      <alignment horizontal="center" vertical="center"/>
    </xf>
    <xf numFmtId="0" fontId="10" fillId="7" borderId="8" xfId="0" applyFont="1" applyFill="1" applyBorder="1" applyAlignment="1">
      <alignment horizontal="left" vertical="center"/>
    </xf>
    <xf numFmtId="0" fontId="31" fillId="6" borderId="5" xfId="0" applyFill="1" applyBorder="1" applyAlignment="1">
      <alignment horizontal="center" vertical="center"/>
      <protection locked="0" hidden="0"/>
    </xf>
    <xf numFmtId="0" fontId="10" fillId="6" borderId="8" xfId="0" applyFont="1" applyFill="1" applyBorder="1" applyAlignment="1">
      <alignment horizontal="left" vertical="center"/>
    </xf>
    <xf numFmtId="0" fontId="31" fillId="3" borderId="5" xfId="0" applyFill="1" applyBorder="1" applyAlignment="1">
      <alignment horizontal="center" vertical="center"/>
      <protection locked="0" hidden="0"/>
    </xf>
    <xf numFmtId="0" fontId="10" fillId="7" borderId="2" xfId="0" applyFont="1" applyFill="1" applyBorder="1" applyAlignment="1">
      <alignment horizontal="left" vertical="center"/>
    </xf>
    <xf numFmtId="0" fontId="31" fillId="6" borderId="5" xfId="0" applyFill="1" applyBorder="1" applyAlignment="1">
      <alignment horizontal="center" vertical="center"/>
      <protection locked="0" hidden="0"/>
    </xf>
    <xf numFmtId="0" fontId="10" fillId="6" borderId="6" xfId="0" applyFont="1" applyFill="1" applyBorder="1" applyAlignment="1">
      <alignment horizontal="left" vertical="center"/>
    </xf>
    <xf numFmtId="0" fontId="31" fillId="3" borderId="8" xfId="0" applyFill="1" applyBorder="1" applyAlignment="1">
      <alignment horizontal="center" vertical="center"/>
      <protection locked="0" hidden="0"/>
    </xf>
    <xf numFmtId="0" fontId="31" fillId="3" borderId="2" xfId="0" applyFill="1" applyBorder="1" applyAlignment="1">
      <alignment horizontal="center" vertical="center"/>
      <protection locked="0" hidden="0"/>
    </xf>
    <xf numFmtId="0" fontId="13" fillId="13" borderId="0" xfId="0" applyFill="1">
      <alignment vertical="center"/>
    </xf>
    <xf numFmtId="0" fontId="31" fillId="13" borderId="15" xfId="0" applyFill="1" applyBorder="1" applyAlignment="1">
      <alignment horizontal="left" vertical="center"/>
    </xf>
    <xf numFmtId="166" fontId="10" fillId="13" borderId="8" xfId="0" applyNumberFormat="1" applyFont="1" applyFill="1" applyBorder="1" applyAlignment="1">
      <alignment horizontal="center" vertical="center"/>
    </xf>
    <xf numFmtId="0" fontId="13" fillId="3" borderId="0" xfId="0" applyFill="1">
      <alignment vertical="center"/>
    </xf>
    <xf numFmtId="0" fontId="32" fillId="14" borderId="21" xfId="0" applyFont="1" applyFill="1" applyBorder="1" applyAlignment="1">
      <alignment horizontal="left" vertical="center"/>
    </xf>
    <xf numFmtId="166" fontId="11" fillId="12" borderId="2" xfId="0" applyNumberFormat="1" applyFont="1" applyFill="1" applyBorder="1" applyAlignment="1">
      <alignment horizontal="center" vertical="center"/>
    </xf>
    <xf numFmtId="0" fontId="33" fillId="12" borderId="3" xfId="0" applyFont="1" applyFill="1" applyBorder="1" applyAlignment="1">
      <alignment horizontal="left" vertical="center"/>
    </xf>
    <xf numFmtId="166" fontId="11" fillId="12" borderId="13" xfId="0" applyNumberFormat="1" applyFont="1" applyFill="1" applyBorder="1" applyAlignment="1">
      <alignment horizontal="center" vertical="center"/>
    </xf>
    <xf numFmtId="0" fontId="33" fillId="12" borderId="8" xfId="0" applyFont="1" applyFill="1" applyBorder="1" applyAlignment="1">
      <alignment horizontal="left" vertical="center"/>
    </xf>
    <xf numFmtId="166" fontId="10" fillId="13" borderId="5" xfId="0" applyNumberFormat="1" applyFont="1" applyFill="1" applyBorder="1" applyAlignment="1">
      <alignment horizontal="center" vertical="center"/>
    </xf>
    <xf numFmtId="0" fontId="32" fillId="14" borderId="3" xfId="0" applyFont="1" applyFill="1" applyBorder="1" applyAlignment="1">
      <alignment horizontal="left" vertical="center"/>
    </xf>
    <xf numFmtId="0" fontId="33" fillId="12" borderId="2" xfId="0" applyFont="1" applyFill="1" applyBorder="1" applyAlignment="1">
      <alignment horizontal="left" vertical="center"/>
    </xf>
    <xf numFmtId="166" fontId="10" fillId="13" borderId="11" xfId="0" applyNumberFormat="1" applyFont="1" applyFill="1" applyBorder="1" applyAlignment="1">
      <alignment horizontal="center" vertical="center"/>
    </xf>
    <xf numFmtId="166" fontId="10" fillId="13" borderId="12" xfId="0" applyNumberFormat="1" applyFont="1" applyFill="1" applyBorder="1" applyAlignment="1">
      <alignment horizontal="center" vertical="center"/>
    </xf>
    <xf numFmtId="0" fontId="32" fillId="14" borderId="12" xfId="0" applyFont="1" applyFill="1" applyBorder="1" applyAlignment="1">
      <alignment horizontal="left" vertical="center"/>
    </xf>
    <xf numFmtId="166" fontId="34" fillId="12" borderId="11" xfId="0" applyNumberFormat="1" applyFont="1" applyFill="1" applyBorder="1" applyAlignment="1">
      <alignment horizontal="center" vertical="center"/>
    </xf>
    <xf numFmtId="166" fontId="34" fillId="12" borderId="22" xfId="0" applyNumberFormat="1" applyFont="1" applyFill="1" applyBorder="1" applyAlignment="1">
      <alignment horizontal="center" vertical="center"/>
    </xf>
    <xf numFmtId="0" fontId="35" fillId="6" borderId="0" xfId="0" applyNumberFormat="1" applyFont="1" applyFill="1" applyBorder="1" applyAlignment="1">
      <alignment horizontal="left" vertical="bottom"/>
      <protection locked="0" hidden="0"/>
    </xf>
    <xf numFmtId="0" fontId="23" fillId="6" borderId="0" xfId="0" applyFont="1" applyFill="1" applyBorder="1" applyAlignment="1">
      <alignment horizontal="center" vertical="center"/>
      <protection locked="0" hidden="0"/>
    </xf>
    <xf numFmtId="0" fontId="31" fillId="6" borderId="0" xfId="0" applyFill="1">
      <alignment vertical="center"/>
      <protection locked="0" hidden="0"/>
    </xf>
    <xf numFmtId="0" fontId="31" fillId="6" borderId="0" xfId="0" applyFill="1" applyAlignment="1">
      <alignment horizontal="left" vertical="center"/>
      <protection locked="0" hidden="0"/>
    </xf>
    <xf numFmtId="0" fontId="31" fillId="6" borderId="0" xfId="0" applyFill="1" applyBorder="1" applyAlignment="1">
      <alignment horizontal="center" vertical="center"/>
      <protection locked="0" hidden="0"/>
    </xf>
    <xf numFmtId="0" fontId="31" fillId="6" borderId="0" xfId="0" applyFill="1" applyBorder="1">
      <alignment vertical="center"/>
      <protection locked="0" hidden="0"/>
    </xf>
    <xf numFmtId="0" fontId="31" fillId="6" borderId="0" xfId="0" applyFill="1" applyBorder="1" applyAlignment="1">
      <alignment horizontal="left" vertical="center"/>
      <protection locked="0" hidden="0"/>
    </xf>
    <xf numFmtId="0" fontId="11" fillId="12" borderId="15" xfId="0" applyFont="1" applyFill="1" applyBorder="1" applyAlignment="1">
      <alignment horizontal="center" vertical="center"/>
      <protection locked="0" hidden="0"/>
    </xf>
    <xf numFmtId="0" fontId="11" fillId="12" borderId="2" xfId="0" applyFont="1" applyFill="1" applyBorder="1" applyAlignment="1">
      <alignment horizontal="center" vertical="center"/>
      <protection locked="0" hidden="0"/>
    </xf>
    <xf numFmtId="0" fontId="11" fillId="12" borderId="5" xfId="0" applyFont="1" applyFill="1" applyBorder="1" applyAlignment="1">
      <alignment horizontal="center" vertical="center"/>
      <protection locked="0" hidden="0"/>
    </xf>
    <xf numFmtId="0" fontId="13" fillId="6" borderId="0" xfId="0" applyFill="1">
      <alignment vertical="center"/>
    </xf>
    <xf numFmtId="0" fontId="11" fillId="14" borderId="6" xfId="0" applyFont="1" applyFill="1" applyBorder="1" applyAlignment="1">
      <alignment horizontal="center" vertical="center"/>
      <protection locked="0" hidden="0"/>
    </xf>
    <xf numFmtId="0" fontId="11" fillId="14" borderId="0" xfId="0" applyFont="1" applyFill="1" applyBorder="1" applyAlignment="1">
      <alignment horizontal="center" vertical="center"/>
      <protection locked="0" hidden="0"/>
    </xf>
    <xf numFmtId="0" fontId="11" fillId="8" borderId="8" xfId="0" applyFont="1" applyFill="1" applyBorder="1" applyAlignment="1">
      <alignment horizontal="center" vertical="center"/>
      <protection locked="0" hidden="0"/>
    </xf>
    <xf numFmtId="0" fontId="10" fillId="7" borderId="8" xfId="0" applyFont="1" applyFill="1" applyBorder="1">
      <alignment vertical="center"/>
    </xf>
    <xf numFmtId="0" fontId="10" fillId="7" borderId="4" xfId="0" applyFont="1" applyFill="1" applyBorder="1" applyAlignment="1">
      <alignment horizontal="center" vertical="center"/>
    </xf>
    <xf numFmtId="0" fontId="10" fillId="7" borderId="3" xfId="0" applyFont="1" applyFill="1" applyBorder="1">
      <alignment vertical="center"/>
    </xf>
    <xf numFmtId="0" fontId="10" fillId="7" borderId="14" xfId="0" applyFont="1" applyFill="1" applyBorder="1">
      <alignment vertical="center"/>
    </xf>
    <xf numFmtId="0" fontId="10" fillId="7" borderId="0" xfId="0" applyFont="1" applyFill="1" applyBorder="1" applyAlignment="1">
      <alignment horizontal="center" vertical="center"/>
    </xf>
    <xf numFmtId="0" fontId="10" fillId="7" borderId="6" xfId="0" applyFont="1" applyFill="1" applyBorder="1">
      <alignment vertical="center"/>
    </xf>
    <xf numFmtId="0" fontId="17" fillId="6" borderId="12" xfId="0" applyFont="1" applyFill="1" applyBorder="1">
      <alignment vertical="center"/>
    </xf>
    <xf numFmtId="0" fontId="36" fillId="6" borderId="10" xfId="0" applyFill="1" applyBorder="1" applyAlignment="1">
      <alignment horizontal="center" vertical="center"/>
    </xf>
    <xf numFmtId="0" fontId="36" fillId="6" borderId="9" xfId="0" applyFill="1" applyBorder="1">
      <alignment vertical="center"/>
    </xf>
    <xf numFmtId="0" fontId="36" fillId="6" borderId="12" xfId="0" applyFill="1" applyBorder="1">
      <alignment vertical="center"/>
    </xf>
    <xf numFmtId="0" fontId="31" fillId="6" borderId="0" xfId="0" applyFill="1" applyAlignment="1">
      <alignment horizontal="center" vertical="center"/>
      <protection locked="0" hidden="0"/>
    </xf>
    <xf numFmtId="0" fontId="36" fillId="3" borderId="3" xfId="0" applyFill="1" applyBorder="1">
      <alignment vertical="center"/>
    </xf>
    <xf numFmtId="0" fontId="36" fillId="3" borderId="4" xfId="0" applyFill="1" applyBorder="1" applyAlignment="1">
      <alignment horizontal="center" vertical="center"/>
    </xf>
    <xf numFmtId="0" fontId="36" fillId="3" borderId="4" xfId="0" applyFill="1" applyBorder="1">
      <alignment vertical="center"/>
    </xf>
    <xf numFmtId="0" fontId="31" fillId="3" borderId="5" xfId="0" applyFill="1" applyBorder="1">
      <alignment vertical="center"/>
    </xf>
    <xf numFmtId="0" fontId="36" fillId="6" borderId="6" xfId="0" applyFill="1" applyBorder="1">
      <alignment vertical="center"/>
    </xf>
    <xf numFmtId="0" fontId="36" fillId="6" borderId="0" xfId="0" applyFill="1" applyAlignment="1">
      <alignment horizontal="center" vertical="center"/>
    </xf>
    <xf numFmtId="0" fontId="36" fillId="6" borderId="0" xfId="0" applyFill="1">
      <alignment vertical="center"/>
    </xf>
    <xf numFmtId="0" fontId="36" fillId="6" borderId="7" xfId="0" applyFill="1" applyBorder="1">
      <alignment vertical="center"/>
    </xf>
    <xf numFmtId="0" fontId="36" fillId="7" borderId="6" xfId="0" applyFill="1" applyBorder="1">
      <alignment vertical="center"/>
    </xf>
    <xf numFmtId="0" fontId="36" fillId="7" borderId="0" xfId="0" applyFill="1" applyAlignment="1">
      <alignment horizontal="center" vertical="center"/>
    </xf>
    <xf numFmtId="0" fontId="36" fillId="7" borderId="0" xfId="0" applyFill="1">
      <alignment vertical="center"/>
    </xf>
    <xf numFmtId="0" fontId="36" fillId="7" borderId="7" xfId="0" applyFill="1" applyBorder="1">
      <alignment vertical="center"/>
    </xf>
    <xf numFmtId="0" fontId="36" fillId="15" borderId="3" xfId="0" applyFill="1" applyBorder="1" applyAlignment="1">
      <alignment horizontal="left" vertical="center"/>
    </xf>
    <xf numFmtId="0" fontId="36" fillId="15" borderId="4" xfId="0" applyFill="1" applyBorder="1" applyAlignment="1">
      <alignment horizontal="center" vertical="center"/>
    </xf>
    <xf numFmtId="0" fontId="36" fillId="15" borderId="4" xfId="0" applyFill="1" applyBorder="1">
      <alignment vertical="center"/>
    </xf>
    <xf numFmtId="166" fontId="10" fillId="15" borderId="3" xfId="0" applyNumberFormat="1" applyFont="1" applyFill="1" applyBorder="1" applyAlignment="1">
      <alignment horizontal="center" vertical="center"/>
    </xf>
    <xf numFmtId="0" fontId="36" fillId="15" borderId="8" xfId="0" applyFill="1" applyBorder="1" applyAlignment="1">
      <alignment horizontal="left" vertical="center"/>
    </xf>
    <xf numFmtId="0" fontId="36" fillId="16" borderId="6" xfId="0" applyFill="1" applyBorder="1" applyAlignment="1">
      <alignment horizontal="left" vertical="center"/>
    </xf>
    <xf numFmtId="0" fontId="36" fillId="16" borderId="0" xfId="0" applyFill="1" applyBorder="1" applyAlignment="1">
      <alignment horizontal="center" vertical="center"/>
    </xf>
    <xf numFmtId="0" fontId="36" fillId="16" borderId="0" xfId="0" applyFill="1" applyBorder="1">
      <alignment vertical="center"/>
    </xf>
    <xf numFmtId="166" fontId="10" fillId="16" borderId="6" xfId="0" applyNumberFormat="1" applyFont="1" applyFill="1" applyBorder="1" applyAlignment="1">
      <alignment horizontal="center" vertical="center"/>
    </xf>
    <xf numFmtId="166" fontId="31" fillId="16" borderId="14" xfId="0" applyNumberFormat="1" applyFill="1" applyBorder="1" applyAlignment="1">
      <alignment horizontal="left" vertical="center"/>
    </xf>
    <xf numFmtId="0" fontId="11" fillId="12" borderId="6" xfId="0" applyFont="1" applyFill="1" applyBorder="1" applyAlignment="1">
      <alignment horizontal="left" vertical="center"/>
    </xf>
    <xf numFmtId="0" fontId="36" fillId="12" borderId="0" xfId="0" applyFill="1" applyBorder="1" applyAlignment="1">
      <alignment horizontal="center" vertical="center"/>
    </xf>
    <xf numFmtId="0" fontId="36" fillId="12" borderId="0" xfId="0" applyFill="1" applyBorder="1">
      <alignment vertical="center"/>
    </xf>
    <xf numFmtId="166" fontId="37" fillId="12" borderId="6" xfId="0" applyNumberFormat="1" applyFont="1" applyFill="1" applyBorder="1" applyAlignment="1">
      <alignment horizontal="center" vertical="center"/>
    </xf>
    <xf numFmtId="0" fontId="11" fillId="12" borderId="14" xfId="0" applyFont="1" applyFill="1" applyBorder="1" applyAlignment="1">
      <alignment horizontal="left" vertical="center"/>
    </xf>
    <xf numFmtId="166" fontId="8" fillId="12" borderId="14" xfId="0" applyNumberFormat="1" applyFont="1" applyFill="1" applyBorder="1" applyAlignment="1">
      <alignment horizontal="left" vertical="center"/>
    </xf>
    <xf numFmtId="0" fontId="11" fillId="12" borderId="9" xfId="0" applyFont="1" applyFill="1" applyBorder="1" applyAlignment="1">
      <alignment horizontal="left" vertical="center"/>
    </xf>
    <xf numFmtId="0" fontId="36" fillId="12" borderId="10" xfId="0" applyFill="1" applyBorder="1" applyAlignment="1">
      <alignment horizontal="center" vertical="center"/>
    </xf>
    <xf numFmtId="1" fontId="8" fillId="12" borderId="10" xfId="0" applyNumberFormat="1" applyFont="1" applyFill="1" applyBorder="1">
      <alignment vertical="center"/>
    </xf>
    <xf numFmtId="166" fontId="8" fillId="12" borderId="9" xfId="0" applyNumberFormat="1" applyFont="1" applyFill="1" applyBorder="1" applyAlignment="1">
      <alignment horizontal="center" vertical="center"/>
    </xf>
    <xf numFmtId="1" fontId="37" fillId="12" borderId="12" xfId="0" applyNumberFormat="1" applyFont="1" applyFill="1" applyBorder="1" applyAlignment="1">
      <alignment horizontal="center" vertical="center"/>
    </xf>
    <xf numFmtId="0" fontId="36" fillId="3" borderId="9" xfId="0" applyFill="1" applyBorder="1">
      <alignment vertical="center"/>
    </xf>
    <xf numFmtId="0" fontId="36" fillId="3" borderId="10" xfId="0" applyFill="1" applyBorder="1" applyAlignment="1">
      <alignment horizontal="center" vertical="center"/>
    </xf>
    <xf numFmtId="0" fontId="36" fillId="3" borderId="10" xfId="0" applyFill="1" applyBorder="1">
      <alignment vertical="center"/>
    </xf>
    <xf numFmtId="0" fontId="36" fillId="3" borderId="11" xfId="0" applyFill="1" applyBorder="1">
      <alignment vertical="center"/>
    </xf>
    <xf numFmtId="0" fontId="31" fillId="6" borderId="0" xfId="0" applyFill="1" applyAlignment="1">
      <alignment horizontal="left" vertical="center"/>
    </xf>
    <xf numFmtId="0" fontId="31" fillId="6" borderId="0" xfId="0" applyFill="1" applyAlignment="1">
      <alignment horizontal="center" vertical="center"/>
    </xf>
    <xf numFmtId="0" fontId="38" fillId="8" borderId="0" xfId="0" applyFill="1" applyAlignment="1">
      <alignment horizontal="left" vertical="center"/>
    </xf>
    <xf numFmtId="0" fontId="0" fillId="8" borderId="0" xfId="0" applyFill="1">
      <alignment vertical="center"/>
    </xf>
    <xf numFmtId="0" fontId="11" fillId="8" borderId="8" xfId="0" applyFont="1" applyFill="1" applyBorder="1" applyAlignment="1">
      <alignment horizontal="left" vertical="center"/>
    </xf>
    <xf numFmtId="0" fontId="11" fillId="8" borderId="17" xfId="0" applyFont="1" applyFill="1" applyBorder="1" applyAlignment="1">
      <alignment horizontal="center" vertical="center"/>
    </xf>
    <xf numFmtId="0" fontId="11" fillId="8" borderId="18" xfId="0" applyFont="1" applyFill="1" applyBorder="1" applyAlignment="1">
      <alignment horizontal="center" vertical="center"/>
    </xf>
    <xf numFmtId="0" fontId="39" fillId="8" borderId="18" xfId="0" applyFont="1" applyFill="1" applyBorder="1" applyAlignment="1">
      <alignment horizontal="center" vertical="center"/>
    </xf>
    <xf numFmtId="0" fontId="11" fillId="8" borderId="23" xfId="0" applyFont="1" applyFill="1" applyBorder="1" applyAlignment="1">
      <alignment horizontal="center" vertical="center"/>
    </xf>
    <xf numFmtId="0" fontId="10" fillId="8" borderId="8" xfId="0" applyFont="1" applyFill="1" applyBorder="1" applyAlignment="1">
      <alignment horizontal="left" vertical="center"/>
    </xf>
    <xf numFmtId="0" fontId="38" fillId="8" borderId="5" xfId="0" applyFill="1" applyBorder="1" applyAlignment="1">
      <alignment horizontal="center" vertical="center"/>
    </xf>
    <xf numFmtId="0" fontId="10" fillId="8" borderId="14" xfId="0" applyFont="1" applyFill="1" applyBorder="1" applyAlignment="1">
      <alignment horizontal="left" vertical="center"/>
    </xf>
    <xf numFmtId="0" fontId="38" fillId="8" borderId="7" xfId="0" applyFill="1" applyBorder="1" applyAlignment="1">
      <alignment horizontal="center" vertical="center"/>
    </xf>
    <xf numFmtId="0" fontId="10" fillId="8" borderId="12" xfId="0" applyFont="1" applyFill="1" applyBorder="1" applyAlignment="1">
      <alignment horizontal="left" vertical="center"/>
    </xf>
    <xf numFmtId="0" fontId="38" fillId="8" borderId="9" xfId="0" applyFill="1" applyBorder="1" applyAlignment="1">
      <alignment horizontal="left" vertical="center"/>
    </xf>
    <xf numFmtId="0" fontId="38" fillId="8" borderId="24" xfId="0" applyFill="1" applyBorder="1" applyAlignment="1">
      <alignment horizontal="center" vertical="center"/>
    </xf>
    <xf numFmtId="0" fontId="38" fillId="8" borderId="3" xfId="0" applyFill="1" applyBorder="1" applyAlignment="1">
      <alignment horizontal="left" vertical="center"/>
    </xf>
    <xf numFmtId="0" fontId="38" fillId="8" borderId="25" xfId="0" applyFill="1" applyBorder="1" applyAlignment="1">
      <alignment horizontal="center" vertical="center"/>
    </xf>
    <xf numFmtId="0" fontId="11" fillId="8" borderId="24" xfId="0" applyFont="1" applyFill="1" applyBorder="1" applyAlignment="1">
      <alignment horizontal="left" vertical="center"/>
    </xf>
    <xf numFmtId="0" fontId="38" fillId="8" borderId="26" xfId="0" applyFill="1" applyBorder="1" applyAlignment="1">
      <alignment horizontal="center" vertical="center"/>
    </xf>
    <xf numFmtId="0" fontId="38" fillId="8" borderId="27" xfId="0" applyFill="1" applyBorder="1" applyAlignment="1">
      <alignment horizontal="center" vertical="center"/>
    </xf>
    <xf numFmtId="0" fontId="11" fillId="8" borderId="25" xfId="0" applyFont="1" applyFill="1" applyBorder="1" applyAlignment="1">
      <alignment horizontal="left" vertical="center"/>
    </xf>
    <xf numFmtId="2" fontId="38" fillId="8" borderId="28" xfId="0" applyNumberFormat="1" applyFill="1" applyBorder="1" applyAlignment="1">
      <alignment horizontal="center" vertical="center"/>
    </xf>
    <xf numFmtId="2" fontId="38" fillId="8" borderId="25" xfId="0" applyNumberFormat="1" applyFill="1" applyBorder="1" applyAlignment="1">
      <alignment horizontal="center" vertical="center"/>
    </xf>
    <xf numFmtId="0" fontId="11" fillId="8" borderId="22" xfId="0" applyFont="1" applyFill="1" applyBorder="1" applyAlignment="1">
      <alignment horizontal="left" vertical="center"/>
    </xf>
    <xf numFmtId="0" fontId="38" fillId="8" borderId="29" xfId="0" applyFill="1" applyBorder="1" applyAlignment="1">
      <alignment horizontal="center" vertical="center"/>
    </xf>
    <xf numFmtId="0" fontId="38" fillId="8" borderId="22" xfId="0" applyFill="1" applyBorder="1" applyAlignment="1">
      <alignment horizontal="center" vertical="center"/>
    </xf>
    <xf numFmtId="0" fontId="40" fillId="8" borderId="0" xfId="0" applyNumberFormat="1" applyFont="1" applyFill="1" applyBorder="1" applyAlignment="1">
      <alignment horizontal="left" vertical="bottom"/>
    </xf>
    <xf numFmtId="0" fontId="41" fillId="8" borderId="0" xfId="0" applyFont="1" applyFill="1">
      <alignment vertical="center"/>
    </xf>
    <xf numFmtId="0" fontId="11" fillId="8" borderId="15" xfId="0" applyFont="1" applyFill="1" applyBorder="1" applyAlignment="1">
      <alignment horizontal="center" vertical="center"/>
    </xf>
    <xf numFmtId="0" fontId="11" fillId="8" borderId="16" xfId="0" applyFont="1" applyFill="1" applyBorder="1" applyAlignment="1">
      <alignment horizontal="center" vertical="center"/>
    </xf>
    <xf numFmtId="0" fontId="11" fillId="8" borderId="5" xfId="0" applyFont="1" applyFill="1" applyBorder="1" applyAlignment="1">
      <alignment horizontal="center" vertical="center"/>
    </xf>
    <xf numFmtId="0" fontId="38" fillId="8" borderId="3" xfId="0" applyFill="1" applyBorder="1">
      <alignment vertical="center"/>
    </xf>
    <xf numFmtId="0" fontId="38" fillId="8" borderId="4" xfId="0" applyFill="1" applyBorder="1">
      <alignment vertical="center"/>
    </xf>
    <xf numFmtId="0" fontId="38" fillId="8" borderId="5" xfId="0" applyFill="1" applyBorder="1">
      <alignment vertical="center"/>
    </xf>
    <xf numFmtId="0" fontId="11" fillId="8" borderId="3" xfId="0" applyFont="1" applyFill="1" applyBorder="1" applyAlignment="1">
      <alignment horizontal="center" vertical="center"/>
    </xf>
    <xf numFmtId="0" fontId="11" fillId="8" borderId="4" xfId="0" applyFont="1" applyFill="1" applyBorder="1" applyAlignment="1">
      <alignment horizontal="center" vertical="center"/>
    </xf>
    <xf numFmtId="0" fontId="11" fillId="8" borderId="8" xfId="0" applyFont="1" applyFill="1" applyBorder="1" applyAlignment="1">
      <alignment horizontal="center" vertical="center"/>
    </xf>
    <xf numFmtId="0" fontId="38" fillId="8" borderId="6" xfId="0" applyFill="1" applyBorder="1">
      <alignment vertical="center"/>
    </xf>
    <xf numFmtId="0" fontId="38" fillId="8" borderId="0" xfId="0" applyFill="1">
      <alignment vertical="center"/>
    </xf>
    <xf numFmtId="0" fontId="38" fillId="8" borderId="7" xfId="0" applyFill="1" applyBorder="1">
      <alignment vertical="center"/>
    </xf>
    <xf numFmtId="0" fontId="42" fillId="8" borderId="3" xfId="0" applyFont="1" applyFill="1" applyBorder="1">
      <alignment vertical="center"/>
    </xf>
    <xf numFmtId="0" fontId="38" fillId="8" borderId="8" xfId="0" applyFill="1" applyBorder="1">
      <alignment vertical="center"/>
    </xf>
    <xf numFmtId="0" fontId="38" fillId="8" borderId="14" xfId="0" applyFill="1" applyBorder="1">
      <alignment vertical="center"/>
    </xf>
    <xf numFmtId="0" fontId="38" fillId="8" borderId="8" xfId="0" applyFill="1" applyBorder="1" applyAlignment="1">
      <alignment horizontal="left" vertical="center"/>
    </xf>
    <xf numFmtId="0" fontId="38" fillId="8" borderId="6" xfId="0" applyFill="1" applyBorder="1" applyAlignment="1">
      <alignment horizontal="left" vertical="center"/>
    </xf>
    <xf numFmtId="0" fontId="38" fillId="8" borderId="0" xfId="0" applyFill="1" applyBorder="1">
      <alignment vertical="center"/>
    </xf>
    <xf numFmtId="0" fontId="38" fillId="8" borderId="14" xfId="0" applyFill="1" applyBorder="1" applyAlignment="1">
      <alignment horizontal="left" vertical="center"/>
    </xf>
    <xf numFmtId="0" fontId="11" fillId="8" borderId="6" xfId="0" applyFont="1" applyFill="1" applyBorder="1" applyAlignment="1">
      <alignment horizontal="left" vertical="center"/>
    </xf>
    <xf numFmtId="0" fontId="11" fillId="8" borderId="14" xfId="0" applyFont="1" applyFill="1" applyBorder="1" applyAlignment="1">
      <alignment horizontal="left" vertical="center"/>
    </xf>
    <xf numFmtId="0" fontId="42" fillId="8" borderId="9" xfId="0" applyFont="1" applyFill="1" applyBorder="1">
      <alignment vertical="center"/>
    </xf>
    <xf numFmtId="0" fontId="38" fillId="8" borderId="9" xfId="0" applyFill="1" applyBorder="1">
      <alignment vertical="center"/>
    </xf>
    <xf numFmtId="0" fontId="38" fillId="8" borderId="12" xfId="0" applyFill="1" applyBorder="1">
      <alignment vertical="center"/>
    </xf>
    <xf numFmtId="0" fontId="11" fillId="8" borderId="9" xfId="0" applyFont="1" applyFill="1" applyBorder="1" applyAlignment="1">
      <alignment horizontal="left" vertical="center"/>
    </xf>
    <xf numFmtId="0" fontId="38" fillId="8" borderId="10" xfId="0" applyFill="1" applyBorder="1">
      <alignment vertical="center"/>
    </xf>
    <xf numFmtId="0" fontId="11" fillId="8" borderId="12" xfId="0" applyFont="1" applyFill="1" applyBorder="1" applyAlignment="1">
      <alignment horizontal="left" vertical="center"/>
    </xf>
    <xf numFmtId="0" fontId="38" fillId="8" borderId="11" xfId="0" applyFill="1" applyBorder="1">
      <alignment vertical="center"/>
    </xf>
  </cellXfs>
  <cellStyles count="1">
    <cellStyle name="常规" xfId="0" builtinId="0"/>
  </cellStyles>
  <dxfs count="0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www.wps.cn/officeDocument/2020/cellImage" Target="cellimages.xml"/><Relationship Id="rId6" Type="http://schemas.openxmlformats.org/officeDocument/2006/relationships/sharedStrings" Target="sharedStrings.xml"/><Relationship Id="rId7" Type="http://schemas.openxmlformats.org/officeDocument/2006/relationships/styles" Target="styles.xml"/><Relationship Id="rId8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dimension ref="A1:AV96"/>
  <sheetViews>
    <sheetView workbookViewId="0">
      <selection activeCell="B21" sqref="B21"/>
    </sheetView>
  </sheetViews>
  <sheetFormatPr defaultRowHeight="14.25" defaultColWidth="10"/>
  <cols>
    <col min="2" max="2" customWidth="1" width="13.285156" style="0"/>
    <col min="7" max="7" customWidth="1" width="13.144531" style="0"/>
  </cols>
  <sheetData>
    <row r="1" spans="8:8" ht="14.95">
      <c r="A1" s="1" t="s">
        <v>11</v>
      </c>
      <c r="B1" s="1" t="s">
        <v>12</v>
      </c>
      <c r="C1" s="1" t="s">
        <v>13</v>
      </c>
      <c r="D1" s="2"/>
      <c r="E1" s="2" t="s">
        <v>14</v>
      </c>
      <c r="F1" s="2" t="s">
        <v>15</v>
      </c>
      <c r="G1" s="2"/>
      <c r="H1" s="2"/>
    </row>
    <row r="2" spans="8:8">
      <c r="A2" s="1"/>
      <c r="B2" s="1"/>
      <c r="C2" s="1"/>
      <c r="D2" s="2"/>
      <c r="E2" s="2"/>
      <c r="F2" s="2"/>
      <c r="G2" s="2"/>
      <c r="H2" s="2"/>
    </row>
    <row r="3" spans="8:8" ht="14.95">
      <c r="A3" s="1">
        <v>0.0</v>
      </c>
      <c r="B3" s="1">
        <v>150.0</v>
      </c>
      <c r="C3" s="3">
        <v>68.37</v>
      </c>
      <c r="D3" s="2"/>
      <c r="E3" s="4">
        <v>150.0</v>
      </c>
      <c r="F3" s="5"/>
      <c r="G3" s="2"/>
      <c r="H3" s="2"/>
    </row>
    <row r="4" spans="8:8" ht="14.95">
      <c r="A4" s="1">
        <v>150.0</v>
      </c>
      <c r="B4" s="1">
        <v>300.0</v>
      </c>
      <c r="C4" s="3">
        <v>89.87</v>
      </c>
      <c r="D4" s="2"/>
      <c r="E4" s="2"/>
      <c r="F4" s="2"/>
      <c r="G4" s="2"/>
      <c r="H4" s="2"/>
    </row>
    <row r="5" spans="8:8" ht="14.95">
      <c r="A5" s="1">
        <v>300.0</v>
      </c>
      <c r="B5" s="1"/>
      <c r="C5" s="3">
        <v>127.0</v>
      </c>
      <c r="D5" s="2"/>
      <c r="E5" s="6" t="s">
        <v>26</v>
      </c>
      <c r="F5" s="2"/>
      <c r="G5" s="2"/>
      <c r="H5" s="2"/>
    </row>
    <row r="6" spans="8:8">
      <c r="A6" s="2"/>
      <c r="B6" s="2"/>
      <c r="C6" s="2"/>
      <c r="D6" s="2"/>
      <c r="E6" s="2"/>
      <c r="F6" s="2"/>
      <c r="G6" s="2"/>
      <c r="H6" s="2"/>
    </row>
    <row r="11" spans="8:8" ht="14.95"/>
    <row r="13" spans="8:8" ht="14.95"/>
    <row r="14" spans="8:8" ht="14.95"/>
    <row r="15" spans="8:8" ht="14.95"/>
    <row r="18" spans="8:8" ht="14.95"/>
    <row r="19" spans="8:8" ht="14.95"/>
    <row r="20" spans="8:8" ht="14.95"/>
    <row r="21" spans="8:8" ht="14.95"/>
    <row r="22" spans="8:8" ht="14.95"/>
    <row r="32" spans="8:8" ht="14.95"/>
    <row r="34" spans="8:8" ht="14.95"/>
    <row r="35" spans="8:8" ht="14.95"/>
    <row r="36" spans="8:8" ht="14.95"/>
    <row r="38" spans="8:8" ht="14.95"/>
    <row r="41" spans="8:8" ht="14.95"/>
    <row r="46" spans="8:8" ht="14.95"/>
    <row r="47" spans="8:8" ht="14.95"/>
  </sheetData>
  <pageMargins left="0.7" right="0.7" top="0.75" bottom="0.75" header="0.3" footer="0.3"/>
</worksheet>
</file>

<file path=xl/worksheets/sheet2.xml><?xml version="1.0" encoding="utf-8"?>
<worksheet xmlns:r="http://schemas.openxmlformats.org/officeDocument/2006/relationships" xmlns="http://schemas.openxmlformats.org/spreadsheetml/2006/main">
  <dimension ref="A1:AC54"/>
  <sheetViews>
    <sheetView workbookViewId="0" topLeftCell="A8" zoomScale="99">
      <selection activeCell="F16" sqref="F16"/>
    </sheetView>
  </sheetViews>
  <sheetFormatPr defaultRowHeight="16.25" defaultColWidth="10"/>
  <cols>
    <col min="1" max="1" customWidth="1" width="2.0664062" style="7"/>
    <col min="2" max="2" customWidth="1" width="3.6445312" style="0"/>
    <col min="3" max="3" customWidth="1" width="8.144531" style="0"/>
    <col min="4" max="4" customWidth="1" width="8.214844" style="0"/>
    <col min="5" max="5" customWidth="1" width="13.234375" style="0"/>
    <col min="7" max="7" customWidth="1" bestFit="1" width="13.84375" style="0"/>
    <col min="8" max="8" customWidth="1" width="8.644531" style="0"/>
    <col min="9" max="9" customWidth="1" width="9.214844" style="0"/>
    <col min="10" max="10" customWidth="1" width="8.144531" style="0"/>
    <col min="12" max="12" customWidth="1" bestFit="1" width="10.0" style="7"/>
  </cols>
  <sheetData>
    <row r="1" spans="8:8">
      <c r="A1" s="8"/>
      <c r="B1" s="9"/>
      <c r="C1" s="10"/>
      <c r="D1" s="10"/>
      <c r="E1" s="10"/>
      <c r="F1" s="10"/>
      <c r="G1" s="10"/>
      <c r="H1" s="10"/>
      <c r="I1" s="10"/>
      <c r="J1" s="10"/>
      <c r="K1" s="11"/>
      <c r="L1" s="8"/>
    </row>
    <row r="2" spans="8:8">
      <c r="A2" s="8"/>
      <c r="B2" s="12"/>
      <c r="C2" s="13"/>
      <c r="D2" s="14" t="s">
        <v>175</v>
      </c>
      <c r="E2" s="14"/>
      <c r="F2" s="14"/>
      <c r="G2" s="14"/>
      <c r="H2" s="14"/>
      <c r="I2" s="14"/>
      <c r="J2" s="14"/>
      <c r="K2" s="15"/>
      <c r="L2" s="8"/>
    </row>
    <row r="3" spans="8:8">
      <c r="A3" s="8"/>
      <c r="B3" s="12"/>
      <c r="C3" s="13"/>
      <c r="D3" s="14"/>
      <c r="E3" s="14"/>
      <c r="F3" s="14"/>
      <c r="G3" s="14"/>
      <c r="H3" s="14"/>
      <c r="I3" s="14"/>
      <c r="J3" s="14"/>
      <c r="K3" s="15"/>
      <c r="L3" s="8"/>
    </row>
    <row r="4" spans="8:8">
      <c r="A4" s="8"/>
      <c r="B4" s="12"/>
      <c r="C4" s="13"/>
      <c r="D4" s="14"/>
      <c r="E4" s="14"/>
      <c r="F4" s="14"/>
      <c r="G4" s="14"/>
      <c r="H4" s="14"/>
      <c r="I4" s="14"/>
      <c r="J4" s="14"/>
      <c r="K4" s="15"/>
      <c r="L4" s="8"/>
    </row>
    <row r="5" spans="8:8">
      <c r="A5" s="8"/>
      <c r="B5" s="12"/>
      <c r="C5" s="13"/>
      <c r="D5" s="16"/>
      <c r="E5" s="14"/>
      <c r="F5" s="14"/>
      <c r="G5" s="14"/>
      <c r="H5" s="14"/>
      <c r="I5" s="14"/>
      <c r="J5" s="16"/>
      <c r="K5" s="15"/>
      <c r="L5" s="8"/>
    </row>
    <row r="6" spans="8:8">
      <c r="A6" s="8"/>
      <c r="B6" s="12"/>
      <c r="C6" s="17">
        <f>TODAY()</f>
        <v>44663.0</v>
      </c>
      <c r="D6" s="18"/>
      <c r="E6" s="13"/>
      <c r="F6" s="13"/>
      <c r="G6" s="13"/>
      <c r="H6" s="13"/>
      <c r="I6" s="13"/>
      <c r="J6" s="19">
        <v>2022.0</v>
      </c>
      <c r="K6" s="15"/>
      <c r="L6" s="8"/>
    </row>
    <row r="7" spans="8:8">
      <c r="B7" s="20"/>
      <c r="C7" s="21"/>
      <c r="D7" s="21"/>
      <c r="E7" s="22"/>
      <c r="F7" s="22"/>
      <c r="G7" s="22"/>
      <c r="H7" s="22"/>
      <c r="I7" s="22"/>
      <c r="J7" s="21"/>
      <c r="K7" s="23"/>
    </row>
    <row r="8" spans="8:8">
      <c r="B8" s="24" t="s">
        <v>71</v>
      </c>
      <c r="C8" s="25"/>
      <c r="D8" s="26" t="s">
        <v>176</v>
      </c>
      <c r="E8" s="26"/>
      <c r="F8" s="25"/>
      <c r="G8" s="27"/>
      <c r="H8" s="27"/>
      <c r="I8" s="25"/>
      <c r="J8" s="25"/>
      <c r="K8" s="28"/>
    </row>
    <row r="9" spans="8:8">
      <c r="B9" s="24" t="s">
        <v>72</v>
      </c>
      <c r="C9" s="25"/>
      <c r="D9" s="29" t="s">
        <v>186</v>
      </c>
      <c r="E9" s="29"/>
      <c r="F9" s="25" t="s">
        <v>87</v>
      </c>
      <c r="G9" s="27"/>
      <c r="H9" s="25"/>
      <c r="I9" s="30" t="s">
        <v>95</v>
      </c>
      <c r="J9" s="30"/>
      <c r="K9" s="28"/>
    </row>
    <row r="10" spans="8:8">
      <c r="B10" s="31"/>
      <c r="C10" s="32"/>
      <c r="D10" s="32"/>
      <c r="E10" s="32"/>
      <c r="F10" s="32"/>
      <c r="G10" s="32"/>
      <c r="H10" s="32"/>
      <c r="I10" s="32"/>
      <c r="J10" s="32"/>
      <c r="K10" s="33"/>
    </row>
    <row r="11" spans="8:8">
      <c r="B11" s="34" t="s">
        <v>86</v>
      </c>
      <c r="C11" s="35"/>
      <c r="D11" s="36"/>
      <c r="E11" s="36"/>
      <c r="F11" s="36"/>
      <c r="G11" s="36"/>
      <c r="H11" s="36"/>
      <c r="I11" s="36"/>
      <c r="J11" s="36"/>
      <c r="K11" s="37"/>
    </row>
    <row r="12" spans="8:8">
      <c r="B12" s="38" t="s">
        <v>76</v>
      </c>
      <c r="C12" s="39"/>
      <c r="D12" s="40"/>
      <c r="E12" s="40"/>
      <c r="F12" s="41" t="s">
        <v>82</v>
      </c>
      <c r="G12" s="42"/>
      <c r="H12" s="43" t="s">
        <v>100</v>
      </c>
      <c r="I12" s="43"/>
      <c r="J12" s="43"/>
      <c r="K12" s="37"/>
    </row>
    <row r="13" spans="8:8">
      <c r="B13" s="44" t="s">
        <v>74</v>
      </c>
      <c r="C13" s="45"/>
      <c r="D13" s="46" t="s">
        <v>102</v>
      </c>
      <c r="E13" s="46"/>
      <c r="F13" s="47" t="s">
        <v>83</v>
      </c>
      <c r="G13" s="48"/>
      <c r="H13" s="49" t="s">
        <v>101</v>
      </c>
      <c r="I13" s="49"/>
      <c r="J13" s="49"/>
      <c r="K13" s="37"/>
    </row>
    <row r="14" spans="8:8">
      <c r="B14" s="50" t="s">
        <v>89</v>
      </c>
      <c r="C14" s="50"/>
      <c r="D14" s="50"/>
      <c r="E14" s="51"/>
      <c r="F14" s="52" t="s">
        <v>84</v>
      </c>
      <c r="G14" s="48"/>
      <c r="H14" s="49"/>
      <c r="I14" s="49"/>
      <c r="J14" s="49"/>
      <c r="K14" s="37"/>
    </row>
    <row r="15" spans="8:8">
      <c r="B15" s="53"/>
      <c r="C15" s="54"/>
      <c r="D15" s="54"/>
      <c r="E15" s="55"/>
      <c r="F15" s="56"/>
      <c r="G15" s="57" t="s">
        <v>46</v>
      </c>
      <c r="H15" s="57"/>
      <c r="I15" s="58" t="s">
        <v>88</v>
      </c>
      <c r="J15" s="58"/>
      <c r="K15" s="37"/>
    </row>
    <row r="16" spans="8:8">
      <c r="B16" s="59" t="s">
        <v>77</v>
      </c>
      <c r="C16" s="60"/>
      <c r="D16" s="60"/>
      <c r="E16" s="61" t="s">
        <v>69</v>
      </c>
      <c r="F16" s="62">
        <v>269.0</v>
      </c>
      <c r="G16" s="63"/>
      <c r="H16" s="64">
        <f>IF(F16=0,F18,F16-F18)</f>
        <v>269.0</v>
      </c>
      <c r="I16" s="65">
        <v>44663.0</v>
      </c>
      <c r="J16" s="66"/>
      <c r="K16" s="67"/>
    </row>
    <row r="17" spans="8:8">
      <c r="B17" s="68"/>
      <c r="C17" s="69"/>
      <c r="D17" s="69"/>
      <c r="E17" s="70"/>
      <c r="F17" s="63"/>
      <c r="G17" s="63"/>
      <c r="H17" s="64"/>
      <c r="I17" s="71"/>
      <c r="J17" s="72"/>
      <c r="K17" s="67"/>
    </row>
    <row r="18" spans="8:8">
      <c r="B18" s="68"/>
      <c r="C18" s="69"/>
      <c r="D18" s="69"/>
      <c r="E18" s="73" t="s">
        <v>70</v>
      </c>
      <c r="F18" s="62"/>
      <c r="G18" s="74"/>
      <c r="H18" s="64"/>
      <c r="I18" s="75">
        <v>44643.0</v>
      </c>
      <c r="J18" s="76"/>
      <c r="K18" s="67"/>
    </row>
    <row r="19" spans="8:8">
      <c r="B19" s="68"/>
      <c r="C19" s="69"/>
      <c r="D19" s="69"/>
      <c r="E19" s="77"/>
      <c r="F19" s="78"/>
      <c r="G19" s="78"/>
      <c r="H19" s="79"/>
      <c r="I19" s="80"/>
      <c r="J19" s="81"/>
      <c r="K19" s="67"/>
    </row>
    <row r="20" spans="8:8">
      <c r="B20" s="82" t="s">
        <v>78</v>
      </c>
      <c r="C20" s="83"/>
      <c r="D20" s="83"/>
      <c r="E20" s="84"/>
      <c r="F20" s="85" t="s">
        <v>52</v>
      </c>
      <c r="G20" s="85"/>
      <c r="H20" s="85"/>
      <c r="I20" s="86" t="s">
        <v>58</v>
      </c>
      <c r="J20" s="87"/>
      <c r="K20" s="87"/>
    </row>
    <row r="21" spans="8:8">
      <c r="B21" s="88" t="s">
        <v>48</v>
      </c>
      <c r="C21" s="88" t="s">
        <v>49</v>
      </c>
      <c r="D21" s="88" t="s">
        <v>50</v>
      </c>
      <c r="E21" s="88" t="s">
        <v>51</v>
      </c>
      <c r="F21" s="89"/>
      <c r="G21" s="90"/>
      <c r="H21" s="89"/>
      <c r="I21" s="89"/>
      <c r="J21" s="91"/>
      <c r="K21" s="92"/>
    </row>
    <row r="22" spans="8:8">
      <c r="B22" s="93">
        <v>1.0</v>
      </c>
      <c r="C22" s="94">
        <f>K22+(MIN(H$16,K22)-K22)</f>
        <v>150.0</v>
      </c>
      <c r="D22" s="95">
        <v>68.67</v>
      </c>
      <c r="E22" s="94">
        <f>IF(C22&gt;=51,C22*D22,C22*59.45)</f>
        <v>10300.5</v>
      </c>
      <c r="F22" s="96" t="s">
        <v>97</v>
      </c>
      <c r="G22" s="97"/>
      <c r="H22" s="98">
        <f>(E24+E26)*0.19</f>
        <v>2030.8302</v>
      </c>
      <c r="I22" s="99" t="s">
        <v>59</v>
      </c>
      <c r="J22" s="100"/>
      <c r="K22" s="101">
        <v>150.0</v>
      </c>
    </row>
    <row r="23" spans="8:8">
      <c r="B23" s="102"/>
      <c r="C23" s="95"/>
      <c r="D23" s="103">
        <v>59.45</v>
      </c>
      <c r="E23" s="104"/>
      <c r="F23" s="96" t="s">
        <v>54</v>
      </c>
      <c r="G23" s="97"/>
      <c r="H23" s="105">
        <f>IF(C22&gt;=51,1278,250)</f>
        <v>1278.0</v>
      </c>
      <c r="I23" s="99" t="s">
        <v>60</v>
      </c>
      <c r="J23" s="100"/>
      <c r="K23" s="101"/>
    </row>
    <row r="24" spans="8:8">
      <c r="B24" s="93">
        <v>2.0</v>
      </c>
      <c r="C24" s="94">
        <f>MAX(0,K24+(MIN(H$16,K26)-K26))</f>
        <v>119.0</v>
      </c>
      <c r="D24" s="95">
        <v>89.82</v>
      </c>
      <c r="E24" s="94">
        <f>C24*D24</f>
        <v>10688.58</v>
      </c>
      <c r="F24" s="96" t="s">
        <v>55</v>
      </c>
      <c r="G24" s="97"/>
      <c r="H24" s="105">
        <f>H16*2</f>
        <v>538.0</v>
      </c>
      <c r="I24" s="99" t="s">
        <v>61</v>
      </c>
      <c r="J24" s="100"/>
      <c r="K24" s="101">
        <v>150.0</v>
      </c>
    </row>
    <row r="25" spans="8:8">
      <c r="B25" s="93"/>
      <c r="C25" s="95"/>
      <c r="D25" s="95"/>
      <c r="E25" s="104"/>
      <c r="F25" s="96" t="s">
        <v>56</v>
      </c>
      <c r="G25" s="97"/>
      <c r="H25" s="105">
        <f>H16*3</f>
        <v>807.0</v>
      </c>
      <c r="I25" s="99" t="s">
        <v>62</v>
      </c>
      <c r="J25" s="100"/>
      <c r="K25" s="101"/>
    </row>
    <row r="26" spans="8:8">
      <c r="B26" s="93">
        <v>3.0</v>
      </c>
      <c r="C26" s="94">
        <f>MAX(H16,K26)-K26</f>
        <v>0.0</v>
      </c>
      <c r="D26" s="95">
        <v>127.27</v>
      </c>
      <c r="E26" s="94">
        <f>C26*D26</f>
        <v>0.0</v>
      </c>
      <c r="F26" s="96"/>
      <c r="G26" s="97"/>
      <c r="H26" s="96"/>
      <c r="I26" s="99" t="s">
        <v>63</v>
      </c>
      <c r="J26" s="100"/>
      <c r="K26" s="101">
        <v>300.0</v>
      </c>
    </row>
    <row r="27" spans="8:8">
      <c r="B27" s="102"/>
      <c r="C27" s="95"/>
      <c r="D27" s="95"/>
      <c r="E27" s="104"/>
      <c r="F27" s="96" t="s">
        <v>57</v>
      </c>
      <c r="G27" s="97"/>
      <c r="H27" s="106">
        <f>J39</f>
        <v>200.0</v>
      </c>
      <c r="I27" s="99" t="s">
        <v>64</v>
      </c>
      <c r="J27" s="100"/>
      <c r="K27" s="101"/>
    </row>
    <row r="28" spans="8:8">
      <c r="B28" s="102"/>
      <c r="C28" s="95"/>
      <c r="D28" s="95"/>
      <c r="E28" s="104"/>
      <c r="F28" s="96"/>
      <c r="G28" s="97"/>
      <c r="H28" s="96"/>
      <c r="I28" s="99"/>
      <c r="J28" s="100"/>
      <c r="K28" s="101">
        <v>300.0</v>
      </c>
    </row>
    <row r="29" spans="8:8">
      <c r="B29" s="102"/>
      <c r="C29" s="95"/>
      <c r="D29" s="95"/>
      <c r="E29" s="104"/>
      <c r="F29" s="96" t="s">
        <v>103</v>
      </c>
      <c r="G29" s="107"/>
      <c r="H29" s="96"/>
      <c r="I29" s="96"/>
      <c r="J29" s="100"/>
      <c r="K29" s="101"/>
    </row>
    <row r="30" spans="8:8">
      <c r="B30" s="108"/>
      <c r="C30" s="109"/>
      <c r="D30" s="109"/>
      <c r="E30" s="110">
        <f>SUM(E22:E26)</f>
        <v>20989.08</v>
      </c>
      <c r="F30" s="111"/>
      <c r="G30" s="112"/>
      <c r="H30" s="113">
        <f>SUM(H22:H27)</f>
        <v>4853.8302</v>
      </c>
      <c r="I30" s="114">
        <f>SUM(J22:J29)</f>
        <v>0.0</v>
      </c>
      <c r="J30" s="115">
        <f>SUM(J22:J27)+D34</f>
        <v>26042.9102</v>
      </c>
      <c r="K30" s="116"/>
    </row>
    <row r="31" spans="8:8">
      <c r="B31" s="117"/>
      <c r="C31" s="118"/>
      <c r="D31" s="118"/>
      <c r="E31" s="118"/>
      <c r="F31" s="118"/>
      <c r="G31" s="118"/>
      <c r="H31" s="118"/>
      <c r="I31" s="119"/>
      <c r="J31" s="119"/>
      <c r="K31" s="37"/>
      <c r="L31" s="120"/>
    </row>
    <row r="32" spans="8:8" ht="16.35">
      <c r="B32" s="117"/>
      <c r="C32" s="118"/>
      <c r="D32" s="118"/>
      <c r="E32" s="121" t="s">
        <v>99</v>
      </c>
      <c r="F32" s="122">
        <f>IF(F16=0,0,SUM(E22:E27)+SUM(H22:H27))</f>
        <v>25842.910200000002</v>
      </c>
      <c r="G32" s="122"/>
      <c r="H32" s="118"/>
      <c r="I32" s="118"/>
      <c r="J32" s="118"/>
      <c r="K32" s="37"/>
      <c r="L32" s="120"/>
    </row>
    <row r="33" spans="8:8">
      <c r="B33" s="123"/>
      <c r="C33" s="124"/>
      <c r="D33" s="124"/>
      <c r="E33" s="124"/>
      <c r="F33" s="124"/>
      <c r="G33" s="124"/>
      <c r="H33" s="124"/>
      <c r="I33" s="124"/>
      <c r="J33" s="124"/>
      <c r="K33" s="125"/>
      <c r="L33" s="120"/>
    </row>
    <row r="34" spans="8:8">
      <c r="B34" s="12" t="s">
        <v>79</v>
      </c>
      <c r="C34" s="13"/>
      <c r="D34" s="126">
        <f>IF(F16=0,0,F32+200)</f>
        <v>26042.910200000002</v>
      </c>
      <c r="E34" s="126"/>
      <c r="F34" s="13" t="s">
        <v>98</v>
      </c>
      <c r="G34" s="13"/>
      <c r="H34" s="13"/>
      <c r="I34" s="13"/>
      <c r="J34" s="13"/>
      <c r="K34" s="15"/>
    </row>
    <row r="35" spans="8:8">
      <c r="B35" s="12"/>
      <c r="C35" s="127"/>
      <c r="D35" s="127"/>
      <c r="E35" s="127"/>
      <c r="F35" s="127"/>
      <c r="G35" s="127"/>
      <c r="H35" s="127"/>
      <c r="I35" s="127"/>
      <c r="J35" s="127"/>
      <c r="K35" s="15"/>
    </row>
    <row r="36" spans="8:8">
      <c r="B36" s="12"/>
      <c r="C36" s="127"/>
      <c r="D36" s="127"/>
      <c r="E36" s="127"/>
      <c r="F36" s="127"/>
      <c r="G36" s="127"/>
      <c r="H36" s="127"/>
      <c r="I36" s="127"/>
      <c r="J36" s="127"/>
      <c r="K36" s="15"/>
    </row>
    <row r="37" spans="8:8">
      <c r="B37" s="12" t="s">
        <v>80</v>
      </c>
      <c r="C37" s="127"/>
      <c r="D37" s="128"/>
      <c r="E37" s="128"/>
      <c r="F37" s="127"/>
      <c r="G37" s="127"/>
      <c r="H37" s="129"/>
      <c r="I37" s="129"/>
      <c r="J37" s="130"/>
      <c r="K37" s="131"/>
    </row>
    <row r="38" spans="8:8">
      <c r="B38" s="132"/>
      <c r="C38" s="133"/>
      <c r="D38" s="133"/>
      <c r="E38" s="133"/>
      <c r="F38" s="133"/>
      <c r="G38" s="134">
        <f>E30+H30</f>
        <v>25842.910200000002</v>
      </c>
      <c r="H38" s="135" t="s">
        <v>107</v>
      </c>
      <c r="I38" s="135"/>
      <c r="J38" s="135"/>
      <c r="K38" s="135"/>
    </row>
    <row r="39" spans="8:8">
      <c r="B39" s="132"/>
      <c r="C39" s="133"/>
      <c r="D39" s="133"/>
      <c r="E39" s="133"/>
      <c r="F39" s="133"/>
      <c r="G39" s="133"/>
      <c r="H39" s="133"/>
      <c r="I39" s="136"/>
      <c r="J39" s="137">
        <v>200.0</v>
      </c>
      <c r="K39" s="138"/>
    </row>
    <row r="40" spans="8:8">
      <c r="B40" s="52"/>
      <c r="C40" s="48"/>
      <c r="D40" s="48"/>
      <c r="E40" s="48"/>
      <c r="F40" s="48"/>
      <c r="G40" s="48"/>
      <c r="H40" s="48"/>
      <c r="I40" s="48"/>
      <c r="J40" s="139"/>
      <c r="K40" s="140"/>
    </row>
    <row r="41" spans="8:8">
      <c r="B41" s="52" t="s">
        <v>81</v>
      </c>
      <c r="C41" s="48"/>
      <c r="D41" s="48"/>
      <c r="E41" s="48"/>
      <c r="F41" s="48"/>
      <c r="G41" s="48"/>
      <c r="H41" s="48"/>
      <c r="I41" s="139"/>
      <c r="J41" s="141"/>
      <c r="K41" s="142"/>
    </row>
    <row r="42" spans="8:8">
      <c r="B42" s="52"/>
      <c r="C42" s="48"/>
      <c r="D42" s="48"/>
      <c r="E42" s="48"/>
      <c r="F42" s="48"/>
      <c r="G42" s="48"/>
      <c r="H42" s="48"/>
      <c r="I42" s="48"/>
      <c r="J42" s="139"/>
      <c r="K42" s="140"/>
    </row>
    <row r="43" spans="8:8">
      <c r="B43" s="52"/>
      <c r="C43" s="48"/>
      <c r="D43" s="48"/>
      <c r="E43" s="48"/>
      <c r="F43" s="48"/>
      <c r="G43" s="48"/>
      <c r="H43" s="48"/>
      <c r="I43" s="48"/>
      <c r="J43" s="48"/>
      <c r="K43" s="140"/>
    </row>
    <row r="44" spans="8:8">
      <c r="B44" s="52"/>
      <c r="C44" s="48"/>
      <c r="D44" s="48"/>
      <c r="E44" s="48"/>
      <c r="F44" s="48"/>
      <c r="G44" s="48"/>
      <c r="H44" s="48"/>
      <c r="I44" s="48"/>
      <c r="J44" s="48"/>
      <c r="K44" s="140"/>
    </row>
    <row r="45" spans="8:8">
      <c r="B45" s="52"/>
      <c r="C45" s="48"/>
      <c r="D45" s="48"/>
      <c r="E45" s="48"/>
      <c r="F45" s="48"/>
      <c r="G45" s="48"/>
      <c r="H45" s="48"/>
      <c r="I45" s="48"/>
      <c r="J45" s="48"/>
      <c r="K45" s="140"/>
    </row>
    <row r="46" spans="8:8">
      <c r="B46" s="56"/>
      <c r="C46" s="143"/>
      <c r="D46" s="143"/>
      <c r="E46" s="143"/>
      <c r="F46" s="143"/>
      <c r="G46" s="143"/>
      <c r="H46" s="143"/>
      <c r="I46" s="143"/>
      <c r="J46" s="143"/>
      <c r="K46" s="144"/>
    </row>
    <row r="49" spans="8:8">
      <c r="D49"/>
    </row>
    <row r="50" spans="8:8">
      <c r="D50"/>
    </row>
    <row r="51" spans="8:8">
      <c r="D51"/>
    </row>
  </sheetData>
  <sheetProtection sheet="0" formatCells="0" formatColumns="0" formatRows="0" insertColumns="0" insertRows="0" insertHyperlinks="0" selectLockedCells="1" sort="0" autoFilter="0"/>
  <mergeCells count="25">
    <mergeCell ref="D2:J5"/>
    <mergeCell ref="J20:K20"/>
    <mergeCell ref="B14:D14"/>
    <mergeCell ref="D34:E34"/>
    <mergeCell ref="F32:G32"/>
    <mergeCell ref="D37:E37"/>
    <mergeCell ref="F20:H20"/>
    <mergeCell ref="H38:K38"/>
    <mergeCell ref="I18:J18"/>
    <mergeCell ref="I16:J16"/>
    <mergeCell ref="H16:H19"/>
    <mergeCell ref="B20:E20"/>
    <mergeCell ref="I15:J15"/>
    <mergeCell ref="C6:D6"/>
    <mergeCell ref="I9:J9"/>
    <mergeCell ref="D12:E12"/>
    <mergeCell ref="G15:H15"/>
    <mergeCell ref="H13:J13"/>
    <mergeCell ref="H14:J14"/>
    <mergeCell ref="D9:E9"/>
    <mergeCell ref="D13:E13"/>
    <mergeCell ref="D11:J11"/>
    <mergeCell ref="C17:D19"/>
    <mergeCell ref="H12:J12"/>
    <mergeCell ref="D8:E8"/>
  </mergeCells>
  <dataValidations count="2">
    <dataValidation allowBlank="1" type="list" errorStyle="stop" showInputMessage="1" showErrorMessage="1" sqref="I9:J9">
      <formula1>"Janvier,Février ,Mars,Avril,Mai,Juin,Juillet ,Août ,Septembre ,Octobre ,Novembre ,Décembre ,="""""</formula1>
    </dataValidation>
    <dataValidation allowBlank="1" type="list" errorStyle="stop" showInputMessage="1" showErrorMessage="1" sqref="J6">
      <formula1>"2022,2023,2024,2025,="""""</formula1>
    </dataValidation>
  </dataValidations>
  <pageMargins left="0.7" right="0.7" top="0.75" bottom="0.75" header="0.3" footer="0.3"/>
</worksheet>
</file>

<file path=xl/worksheets/sheet3.xml><?xml version="1.0" encoding="utf-8"?>
<worksheet xmlns:r="http://schemas.openxmlformats.org/officeDocument/2006/relationships" xmlns="http://schemas.openxmlformats.org/spreadsheetml/2006/main">
  <dimension ref="A1:BL55"/>
  <sheetViews>
    <sheetView tabSelected="1" workbookViewId="0">
      <selection activeCell="A43" sqref="A43"/>
    </sheetView>
  </sheetViews>
  <sheetFormatPr defaultRowHeight="16.25" defaultColWidth="10"/>
  <cols>
    <col min="1" max="1" customWidth="1" width="23.785156" style="145"/>
    <col min="2" max="2" customWidth="1" bestFit="1" width="12.925781" style="146"/>
    <col min="3" max="3" customWidth="1" bestFit="1" width="11.066406" style="0"/>
    <col min="4" max="4" customWidth="1" width="11.566406" style="0"/>
    <col min="5" max="5" customWidth="1" bestFit="1" width="12.925781" style="0"/>
    <col min="6" max="6" customWidth="1" bestFit="1" width="10.144531" style="0"/>
    <col min="10" max="10" customWidth="1" bestFit="1" width="10.0" style="0"/>
    <col min="12" max="12" customWidth="1" bestFit="1" width="10.0" style="0"/>
    <col min="13" max="13" customWidth="1" bestFit="1" width="10.0" style="0"/>
    <col min="14" max="14" customWidth="1" bestFit="1" width="10.0" style="0"/>
    <col min="15" max="15" customWidth="1" bestFit="1" width="10.0" style="0"/>
    <col min="16" max="16" customWidth="1" bestFit="1" width="10.0" style="0"/>
    <col min="17" max="17" customWidth="1" bestFit="1" width="10.0" style="0"/>
  </cols>
  <sheetData>
    <row r="1" spans="8:8">
      <c r="A1" s="147"/>
      <c r="B1" s="148">
        <v>1.0</v>
      </c>
      <c r="C1" s="149">
        <v>2.0</v>
      </c>
      <c r="D1" s="150">
        <v>3.0</v>
      </c>
      <c r="E1" s="149">
        <v>4.0</v>
      </c>
      <c r="F1" s="150">
        <v>5.0</v>
      </c>
      <c r="G1" s="149">
        <v>6.0</v>
      </c>
      <c r="H1" s="150">
        <v>7.0</v>
      </c>
      <c r="I1" s="149">
        <v>8.0</v>
      </c>
      <c r="J1" s="149">
        <v>9.0</v>
      </c>
      <c r="K1" s="151">
        <v>10.0</v>
      </c>
      <c r="L1" s="149">
        <v>11.0</v>
      </c>
      <c r="M1" s="151">
        <v>12.0</v>
      </c>
      <c r="N1" s="149">
        <v>13.0</v>
      </c>
      <c r="O1" s="151">
        <v>14.0</v>
      </c>
      <c r="P1" s="152">
        <v>15.0</v>
      </c>
      <c r="Q1" s="153">
        <v>16.0</v>
      </c>
    </row>
    <row r="2" spans="8:8">
      <c r="A2" s="154" t="s">
        <v>134</v>
      </c>
      <c r="B2" s="155" t="s">
        <v>137</v>
      </c>
      <c r="C2" s="155" t="s">
        <v>153</v>
      </c>
      <c r="D2" s="155" t="s">
        <v>154</v>
      </c>
      <c r="E2" s="155" t="s">
        <v>169</v>
      </c>
      <c r="F2" s="155" t="s">
        <v>156</v>
      </c>
      <c r="G2" s="155" t="str">
        <f>""</f>
        <v/>
      </c>
      <c r="H2" s="155" t="str">
        <f>""</f>
        <v/>
      </c>
      <c r="I2" s="155" t="str">
        <f>""</f>
        <v/>
      </c>
      <c r="J2" s="155" t="s">
        <v>156</v>
      </c>
      <c r="K2" s="155" t="str">
        <f>""</f>
        <v/>
      </c>
      <c r="L2" s="155" t="str">
        <f>""</f>
        <v/>
      </c>
      <c r="M2" s="155" t="str">
        <f>""</f>
        <v/>
      </c>
      <c r="N2" s="155" t="str">
        <f>""</f>
        <v/>
      </c>
      <c r="O2" s="155" t="str">
        <f>""</f>
        <v/>
      </c>
      <c r="P2" s="156" t="str">
        <f>""</f>
        <v/>
      </c>
      <c r="Q2" s="157" t="str">
        <f>""</f>
        <v/>
      </c>
    </row>
    <row r="3" spans="8:8">
      <c r="A3" s="158" t="s">
        <v>173</v>
      </c>
      <c r="B3" s="159">
        <v>100.0</v>
      </c>
      <c r="C3" s="159">
        <v>256.0</v>
      </c>
      <c r="D3" s="159">
        <v>175.0</v>
      </c>
      <c r="E3" s="159">
        <v>65.0</v>
      </c>
      <c r="F3" s="159">
        <v>15.0</v>
      </c>
      <c r="G3" s="159"/>
      <c r="H3" s="159"/>
      <c r="I3" s="159"/>
      <c r="J3" s="159">
        <v>10.0</v>
      </c>
      <c r="K3" s="159"/>
      <c r="L3" s="159"/>
      <c r="M3" s="159"/>
      <c r="N3" s="159"/>
      <c r="O3" s="159"/>
      <c r="P3" s="159"/>
      <c r="Q3" s="159"/>
    </row>
    <row r="4" spans="8:8">
      <c r="A4" s="160" t="s">
        <v>49</v>
      </c>
      <c r="B4" s="161">
        <v>1.0</v>
      </c>
      <c r="C4" s="161">
        <v>1.0</v>
      </c>
      <c r="D4" s="161">
        <v>1.0</v>
      </c>
      <c r="E4" s="161">
        <v>3.0</v>
      </c>
      <c r="F4" s="161">
        <v>3.0</v>
      </c>
      <c r="G4" s="161"/>
      <c r="H4" s="161"/>
      <c r="I4" s="161"/>
      <c r="J4" s="161">
        <v>3.0</v>
      </c>
      <c r="K4" s="161"/>
      <c r="L4" s="161"/>
      <c r="M4" s="161"/>
      <c r="N4" s="161"/>
      <c r="O4" s="161"/>
      <c r="P4" s="161"/>
      <c r="Q4" s="161"/>
    </row>
    <row r="5" spans="8:8">
      <c r="A5" s="162" t="s">
        <v>170</v>
      </c>
      <c r="B5" s="163">
        <v>24.0</v>
      </c>
      <c r="C5" s="163">
        <v>8.0</v>
      </c>
      <c r="D5" s="163">
        <v>8.0</v>
      </c>
      <c r="E5" s="163">
        <v>12.0</v>
      </c>
      <c r="F5" s="163">
        <v>12.0</v>
      </c>
      <c r="G5" s="163"/>
      <c r="H5" s="163"/>
      <c r="I5" s="163"/>
      <c r="J5" s="163">
        <v>8.0</v>
      </c>
      <c r="K5" s="163"/>
      <c r="L5" s="163"/>
      <c r="M5" s="163"/>
      <c r="N5" s="163"/>
      <c r="O5" s="163"/>
      <c r="P5" s="163"/>
      <c r="Q5" s="163"/>
    </row>
    <row r="6" spans="8:8">
      <c r="A6" s="164" t="s">
        <v>171</v>
      </c>
      <c r="B6" s="165">
        <v>30.0</v>
      </c>
      <c r="C6" s="166">
        <v>30.0</v>
      </c>
      <c r="D6" s="166">
        <v>30.0</v>
      </c>
      <c r="E6" s="166">
        <v>30.0</v>
      </c>
      <c r="F6" s="166">
        <v>30.0</v>
      </c>
      <c r="G6" s="166"/>
      <c r="H6" s="166"/>
      <c r="I6" s="166"/>
      <c r="J6" s="166">
        <v>30.0</v>
      </c>
      <c r="K6" s="166"/>
      <c r="L6" s="166"/>
      <c r="M6" s="166"/>
      <c r="N6" s="166"/>
      <c r="O6" s="166"/>
      <c r="P6" s="166"/>
      <c r="Q6" s="166"/>
    </row>
    <row r="7" spans="8:8" s="167" ht="16.25" customFormat="1">
      <c r="A7" s="168" t="s">
        <v>138</v>
      </c>
      <c r="B7" s="169">
        <f>(B3*B4*B5*B6)/1000</f>
        <v>72.0</v>
      </c>
      <c r="C7" s="169">
        <f>(C3*C4*C5*C6)/1000</f>
        <v>61.44</v>
      </c>
      <c r="D7" s="169">
        <f>(D3*D4*D5*D6)/1000</f>
        <v>42.0</v>
      </c>
      <c r="E7" s="169">
        <f>(E3*E4*E5*E6)/1000</f>
        <v>70.2</v>
      </c>
      <c r="F7" s="169">
        <f>(F3*F4*F5*F6)/1000</f>
        <v>16.2</v>
      </c>
      <c r="G7" s="169">
        <f>(G3*G4*G5*G6)/1000</f>
        <v>0.0</v>
      </c>
      <c r="H7" s="169">
        <f>(H3*H4*H5*H6)/1000</f>
        <v>0.0</v>
      </c>
      <c r="I7" s="169">
        <f>(I3*I4*I5*I6)/1000</f>
        <v>0.0</v>
      </c>
      <c r="J7" s="169">
        <f>(J3*J4*J5*J6)/1000</f>
        <v>7.2</v>
      </c>
      <c r="K7" s="169">
        <f>(K3*K4*K5*K6)/1000</f>
        <v>0.0</v>
      </c>
      <c r="L7" s="169">
        <f>(L3*L4*L5*L6)/1000</f>
        <v>0.0</v>
      </c>
      <c r="M7" s="169">
        <f>(M3*M4*M5*M6)/1000</f>
        <v>0.0</v>
      </c>
      <c r="N7" s="169">
        <f>(N3*N4*N5*N6)/1000</f>
        <v>0.0</v>
      </c>
      <c r="O7" s="169">
        <f>(O3*O4*O5*O6)/1000</f>
        <v>0.0</v>
      </c>
      <c r="P7" s="169">
        <f>(P3*P4*P5*P6)/1000</f>
        <v>0.0</v>
      </c>
      <c r="Q7" s="169">
        <f>(Q3*Q4*Q5*Q6)/1000</f>
        <v>0.0</v>
      </c>
      <c r="R7" s="170"/>
      <c r="S7" s="170"/>
      <c r="T7" s="170"/>
      <c r="U7" s="170"/>
      <c r="V7" s="170"/>
      <c r="W7" s="170"/>
      <c r="X7" s="170"/>
      <c r="Y7" s="170"/>
      <c r="Z7" s="170"/>
      <c r="AA7" s="170"/>
      <c r="AB7" s="170"/>
      <c r="AC7" s="170"/>
      <c r="AD7" s="170"/>
      <c r="AE7" s="170"/>
      <c r="AF7" s="170"/>
      <c r="AG7" s="170"/>
      <c r="AH7" s="170"/>
      <c r="AI7" s="170"/>
      <c r="AJ7" s="170"/>
      <c r="AK7" s="170"/>
      <c r="AL7" s="170"/>
    </row>
    <row r="8" spans="8:8">
      <c r="A8" s="171" t="s">
        <v>139</v>
      </c>
      <c r="B8" s="172">
        <f>SUMPRODUCT($D$19:$D$21-$D$18:$D$20,B7-$B$19:$B$21,N(B7&gt;$B$19:$B$21))</f>
        <v>4922.64</v>
      </c>
      <c r="C8" s="172">
        <f>SUMPRODUCT($D$19:$D$21-$D$18:$D$20,C7-$B$19:$B$21,N(C7&gt;$B$19:$B$21))</f>
        <v>4200.6528</v>
      </c>
      <c r="D8" s="172">
        <f>SUMPRODUCT($D$19:$D$21-$D$18:$D$20,D7-$B$19:$B$21,N(D7&gt;$B$19:$B$21))</f>
        <v>2871.54</v>
      </c>
      <c r="E8" s="172">
        <f>SUMPRODUCT($D$19:$D$21-$D$18:$D$20,E7-$B$19:$B$21,N(E7&gt;$B$19:$B$21))</f>
        <v>4799.5740000000005</v>
      </c>
      <c r="F8" s="172">
        <f>SUMPRODUCT($D$19:$D$21-$D$18:$D$20,F7-$B$19:$B$21,N(F7&gt;$B$19:$B$21))</f>
        <v>1107.594</v>
      </c>
      <c r="G8" s="172">
        <f>SUMPRODUCT($D$19:$D$21-$D$18:$D$20,G7-$B$19:$B$21,N(G7&gt;$B$19:$B$21))</f>
        <v>0.0</v>
      </c>
      <c r="H8" s="172">
        <f>SUMPRODUCT($D$19:$D$21-$D$18:$D$20,H7-$B$19:$B$21,N(H7&gt;$B$19:$B$21))</f>
        <v>0.0</v>
      </c>
      <c r="I8" s="172">
        <f>SUMPRODUCT($D$19:$D$21-$D$18:$D$20,I7-$B$19:$B$21,N(I7&gt;$B$19:$B$21))</f>
        <v>0.0</v>
      </c>
      <c r="J8" s="172">
        <f>SUMPRODUCT($D$19:$D$21-$D$18:$D$20,J7-$B$19:$B$21,N(J7&gt;$B$19:$B$21))</f>
        <v>492.26400000000007</v>
      </c>
      <c r="K8" s="172">
        <f>SUMPRODUCT($D$19:$D$21-$D$18:$D$20,K7-$B$19:$B$21,N(K7&gt;$B$19:$B$21))</f>
        <v>0.0</v>
      </c>
      <c r="L8" s="172">
        <f>SUMPRODUCT($D$19:$D$21-$D$18:$D$20,L7-$B$19:$B$21,N(L7&gt;$B$19:$B$21))</f>
        <v>0.0</v>
      </c>
      <c r="M8" s="172">
        <f>SUMPRODUCT($D$19:$D$21-$D$18:$D$20,M7-$B$19:$B$21,N(M7&gt;$B$19:$B$21))</f>
        <v>0.0</v>
      </c>
      <c r="N8" s="172">
        <f>SUMPRODUCT($D$19:$D$21-$D$18:$D$20,N7-$B$19:$B$21,N(N7&gt;$B$19:$B$21))</f>
        <v>0.0</v>
      </c>
      <c r="O8" s="172">
        <f>SUMPRODUCT($D$19:$D$21-$D$18:$D$20,O7-$B$19:$B$21,N(O7&gt;$B$19:$B$21))</f>
        <v>0.0</v>
      </c>
      <c r="P8" s="172">
        <f>SUMPRODUCT($D$19:$D$21-$D$18:$D$20,P7-$B$19:$B$21,N(P7&gt;$B$19:$B$21))</f>
        <v>0.0</v>
      </c>
      <c r="Q8" s="172">
        <f>SUMPRODUCT($D$19:$D$21-$D$18:$D$20,Q7-$B$19:$B$21,N(Q7&gt;$B$19:$B$21))</f>
        <v>0.0</v>
      </c>
      <c r="R8" s="170"/>
      <c r="S8" s="170"/>
      <c r="T8" s="170"/>
      <c r="U8" s="170"/>
      <c r="V8" s="170"/>
      <c r="W8" s="170"/>
      <c r="X8" s="170"/>
      <c r="Y8" s="170"/>
      <c r="Z8" s="170"/>
      <c r="AA8" s="170"/>
      <c r="AB8" s="170"/>
      <c r="AC8" s="170"/>
      <c r="AD8" s="170"/>
      <c r="AE8" s="170"/>
      <c r="AF8" s="170"/>
      <c r="AG8" s="170"/>
      <c r="AH8" s="170"/>
      <c r="AI8" s="170"/>
      <c r="AJ8" s="170"/>
      <c r="AK8" s="170"/>
      <c r="AL8" s="170"/>
    </row>
    <row r="9" spans="8:8">
      <c r="A9" s="173" t="s">
        <v>115</v>
      </c>
      <c r="B9" s="169">
        <f>(B3*B4*B5)/1000</f>
        <v>2.4</v>
      </c>
      <c r="C9" s="169">
        <f>(C3*C4*C5)/1000</f>
        <v>2.048</v>
      </c>
      <c r="D9" s="169">
        <f>(D3*D4*D5)/1000</f>
        <v>1.4</v>
      </c>
      <c r="E9" s="169">
        <f>(E3*E4*E5)/1000</f>
        <v>2.34</v>
      </c>
      <c r="F9" s="169">
        <f>(F3*F4*F5)/1000</f>
        <v>0.54</v>
      </c>
      <c r="G9" s="169">
        <f>(G3*G4*G5)/1000</f>
        <v>0.0</v>
      </c>
      <c r="H9" s="169">
        <f>(H3*H4*H5)/1000</f>
        <v>0.0</v>
      </c>
      <c r="I9" s="169">
        <f>(I3*I4*I5)/1000</f>
        <v>0.0</v>
      </c>
      <c r="J9" s="169">
        <f>(J3*J4*J5)/1000</f>
        <v>0.24</v>
      </c>
      <c r="K9" s="169">
        <f>(K3*K4*K5)/1000</f>
        <v>0.0</v>
      </c>
      <c r="L9" s="169">
        <f>(L3*L4*L5)/1000</f>
        <v>0.0</v>
      </c>
      <c r="M9" s="169">
        <f>(M3*M4*M5)/1000</f>
        <v>0.0</v>
      </c>
      <c r="N9" s="169">
        <f>(N3*N4*N5)/1000</f>
        <v>0.0</v>
      </c>
      <c r="O9" s="169">
        <f>(O3*O4*O5)/1000</f>
        <v>0.0</v>
      </c>
      <c r="P9" s="169">
        <f>(P3*P4*P5)/1000</f>
        <v>0.0</v>
      </c>
      <c r="Q9" s="169">
        <f>(Q3*Q4*Q5)/1000</f>
        <v>0.0</v>
      </c>
    </row>
    <row r="10" spans="8:8">
      <c r="A10" s="171" t="s">
        <v>116</v>
      </c>
      <c r="B10" s="174">
        <f>SUMPRODUCT($D$19:$D$21-$D$18:$D$20,B9-$B$19:$B$21,N(B9&gt;$B$19:$B$21))</f>
        <v>164.088</v>
      </c>
      <c r="C10" s="172">
        <f>SUMPRODUCT($D$19:$D$21-$D$18:$D$20,C9-$B$19:$B$21,N(C9&gt;$B$19:$B$21))</f>
        <v>140.02176</v>
      </c>
      <c r="D10" s="172">
        <f>SUMPRODUCT($D$19:$D$21-$D$18:$D$20,D9-$B$19:$B$21,N(D9&gt;$B$19:$B$21))</f>
        <v>95.718</v>
      </c>
      <c r="E10" s="172">
        <f>SUMPRODUCT($D$19:$D$21-$D$18:$D$20,E9-$B$19:$B$21,N(E9&gt;$B$19:$B$21))</f>
        <v>159.9858</v>
      </c>
      <c r="F10" s="172">
        <f>SUMPRODUCT($D$19:$D$21-$D$18:$D$20,F9-$B$19:$B$21,N(F9&gt;$B$19:$B$21))</f>
        <v>36.9198</v>
      </c>
      <c r="G10" s="172">
        <f>SUMPRODUCT($D$19:$D$21-$D$18:$D$20,G9-$B$19:$B$21,N(G9&gt;$B$19:$B$21))</f>
        <v>0.0</v>
      </c>
      <c r="H10" s="172">
        <f>SUMPRODUCT($D$19:$D$21-$D$18:$D$20,H9-$B$19:$B$21,N(H9&gt;$B$19:$B$21))</f>
        <v>0.0</v>
      </c>
      <c r="I10" s="172">
        <f>SUMPRODUCT($D$19:$D$21-$D$18:$D$20,I9-$B$19:$B$21,N(I9&gt;$B$19:$B$21))</f>
        <v>0.0</v>
      </c>
      <c r="J10" s="172">
        <f>SUMPRODUCT($D$19:$D$21-$D$18:$D$20,J9-$B$19:$B$21,N(J9&gt;$B$19:$B$21))</f>
        <v>16.4088</v>
      </c>
      <c r="K10" s="172">
        <f>SUMPRODUCT($D$19:$D$21-$D$18:$D$20,K9-$B$19:$B$21,N(K9&gt;$B$19:$B$21))</f>
        <v>0.0</v>
      </c>
      <c r="L10" s="172">
        <f>SUMPRODUCT($D$19:$D$21-$D$18:$D$20,L9-$B$19:$B$21,N(L9&gt;$B$19:$B$21))</f>
        <v>0.0</v>
      </c>
      <c r="M10" s="172">
        <f>SUMPRODUCT($D$19:$D$21-$D$18:$D$20,M9-$B$19:$B$21,N(M9&gt;$B$19:$B$21))</f>
        <v>0.0</v>
      </c>
      <c r="N10" s="172">
        <f>SUMPRODUCT($D$19:$D$21-$D$18:$D$20,N9-$B$19:$B$21,N(N9&gt;$B$19:$B$21))</f>
        <v>0.0</v>
      </c>
      <c r="O10" s="172">
        <f>SUMPRODUCT($D$19:$D$21-$D$18:$D$20,O9-$B$19:$B$21,N(O9&gt;$B$19:$B$21))</f>
        <v>0.0</v>
      </c>
      <c r="P10" s="172">
        <f>SUMPRODUCT($D$19:$D$21-$D$18:$D$20,P9-$B$19:$B$21,N(P9&gt;$B$19:$B$21))</f>
        <v>0.0</v>
      </c>
      <c r="Q10" s="172">
        <f>SUMPRODUCT($D$19:$D$21-$D$18:$D$20,Q9-$B$19:$B$21,N(Q9&gt;$B$19:$B$21))</f>
        <v>0.0</v>
      </c>
    </row>
    <row r="11" spans="8:8">
      <c r="A11" s="175" t="s">
        <v>117</v>
      </c>
      <c r="B11" s="176">
        <f>(B3*B4*B5*7)/1000</f>
        <v>16.8</v>
      </c>
      <c r="C11" s="169">
        <f>(C3*C4*C5*7)/1000</f>
        <v>14.336</v>
      </c>
      <c r="D11" s="169">
        <f>(D3*D4*D5*7)/1000</f>
        <v>9.8</v>
      </c>
      <c r="E11" s="169">
        <f>(E3*E4*E5*7)/1000</f>
        <v>16.38</v>
      </c>
      <c r="F11" s="169">
        <f>(F3*F4*F5*7)/1000</f>
        <v>3.78</v>
      </c>
      <c r="G11" s="169">
        <f>(G3*G4*G5*7)/1000</f>
        <v>0.0</v>
      </c>
      <c r="H11" s="169">
        <f>(H3*H4*H5*7)/1000</f>
        <v>0.0</v>
      </c>
      <c r="I11" s="169">
        <f>(I3*I4*I5*7)/1000</f>
        <v>0.0</v>
      </c>
      <c r="J11" s="169">
        <f>(J3*J4*J5*7)/1000</f>
        <v>1.68</v>
      </c>
      <c r="K11" s="169">
        <f>(K3*K4*K5*7)/1000</f>
        <v>0.0</v>
      </c>
      <c r="L11" s="169">
        <f>(L3*L4*L5*7)/1000</f>
        <v>0.0</v>
      </c>
      <c r="M11" s="169">
        <f>(M3*M4*M5*7)/1000</f>
        <v>0.0</v>
      </c>
      <c r="N11" s="169">
        <f>(N3*N4*N5*7)/1000</f>
        <v>0.0</v>
      </c>
      <c r="O11" s="169">
        <f>(O3*O4*O5*7)/1000</f>
        <v>0.0</v>
      </c>
      <c r="P11" s="169">
        <f>(P3*P4*P5*7)/1000</f>
        <v>0.0</v>
      </c>
      <c r="Q11" s="169">
        <f>(Q3*Q4*Q5*7)/1000</f>
        <v>0.0</v>
      </c>
    </row>
    <row r="12" spans="8:8">
      <c r="A12" s="177" t="s">
        <v>118</v>
      </c>
      <c r="B12" s="174">
        <f>SUMPRODUCT($D$19:$D$21-$D$18:$D$20,B11-$B$19:$B$21,N(B11&gt;$B$19:$B$21))</f>
        <v>1148.6160000000002</v>
      </c>
      <c r="C12" s="172">
        <f>SUMPRODUCT($D$19:$D$21-$D$18:$D$20,C11-$B$19:$B$21,N(C11&gt;$B$19:$B$21))</f>
        <v>980.15232</v>
      </c>
      <c r="D12" s="172">
        <f>SUMPRODUCT($D$19:$D$21-$D$18:$D$20,D11-$B$19:$B$21,N(D11&gt;$B$19:$B$21))</f>
        <v>670.0260000000001</v>
      </c>
      <c r="E12" s="172">
        <f>SUMPRODUCT($D$19:$D$21-$D$18:$D$20,E11-$B$19:$B$21,N(E11&gt;$B$19:$B$21))</f>
        <v>1119.9006</v>
      </c>
      <c r="F12" s="172">
        <f>SUMPRODUCT($D$19:$D$21-$D$18:$D$20,F11-$B$19:$B$21,N(F11&gt;$B$19:$B$21))</f>
        <v>258.4386</v>
      </c>
      <c r="G12" s="172">
        <f>SUMPRODUCT($D$19:$D$21-$D$18:$D$20,G11-$B$19:$B$21,N(G11&gt;$B$19:$B$21))</f>
        <v>0.0</v>
      </c>
      <c r="H12" s="172">
        <f>SUMPRODUCT($D$19:$D$21-$D$18:$D$20,H11-$B$19:$B$21,N(H11&gt;$B$19:$B$21))</f>
        <v>0.0</v>
      </c>
      <c r="I12" s="172">
        <f>SUMPRODUCT($D$19:$D$21-$D$18:$D$20,I11-$B$19:$B$21,N(I11&gt;$B$19:$B$21))</f>
        <v>0.0</v>
      </c>
      <c r="J12" s="172">
        <f>SUMPRODUCT($D$19:$D$21-$D$18:$D$20,J11-$B$19:$B$21,N(J11&gt;$B$19:$B$21))</f>
        <v>114.86160000000001</v>
      </c>
      <c r="K12" s="172">
        <f>SUMPRODUCT($D$19:$D$21-$D$18:$D$20,K11-$B$19:$B$21,N(K11&gt;$B$19:$B$21))</f>
        <v>0.0</v>
      </c>
      <c r="L12" s="172">
        <f>SUMPRODUCT($D$19:$D$21-$D$18:$D$20,L11-$B$19:$B$21,N(L11&gt;$B$19:$B$21))</f>
        <v>0.0</v>
      </c>
      <c r="M12" s="172">
        <f>SUMPRODUCT($D$19:$D$21-$D$18:$D$20,M11-$B$19:$B$21,N(M11&gt;$B$19:$B$21))</f>
        <v>0.0</v>
      </c>
      <c r="N12" s="172">
        <f>SUMPRODUCT($D$19:$D$21-$D$18:$D$20,N11-$B$19:$B$21,N(N11&gt;$B$19:$B$21))</f>
        <v>0.0</v>
      </c>
      <c r="O12" s="172">
        <f>SUMPRODUCT($D$19:$D$21-$D$18:$D$20,O11-$B$19:$B$21,N(O11&gt;$B$19:$B$21))</f>
        <v>0.0</v>
      </c>
      <c r="P12" s="172">
        <f>SUMPRODUCT($D$19:$D$21-$D$18:$D$20,P11-$B$19:$B$21,N(P11&gt;$B$19:$B$21))</f>
        <v>0.0</v>
      </c>
      <c r="Q12" s="172">
        <f>SUMPRODUCT($D$19:$D$21-$D$18:$D$20,Q11-$B$19:$B$21,N(Q11&gt;$B$19:$B$21))</f>
        <v>0.0</v>
      </c>
    </row>
    <row r="13" spans="8:8">
      <c r="A13" s="178" t="s">
        <v>121</v>
      </c>
      <c r="B13" s="179">
        <f>(B3*B4*B5*365)/1000</f>
        <v>876.0</v>
      </c>
      <c r="C13" s="180">
        <f>(C3*C4*C5*365)/1000</f>
        <v>747.52</v>
      </c>
      <c r="D13" s="180">
        <f>(D3*D4*D5*365)/1000</f>
        <v>511.0</v>
      </c>
      <c r="E13" s="180">
        <f>(E3*E4*E5*365)/1000</f>
        <v>854.1</v>
      </c>
      <c r="F13" s="180">
        <f>(F3*F4*F5*365)/1000</f>
        <v>197.1</v>
      </c>
      <c r="G13" s="180">
        <f>(G3*G4*G5*365)/1000</f>
        <v>0.0</v>
      </c>
      <c r="H13" s="180">
        <f>(H3*H4*H5*365)/1000</f>
        <v>0.0</v>
      </c>
      <c r="I13" s="180">
        <f>(I3*I4*I5*365)/1000</f>
        <v>0.0</v>
      </c>
      <c r="J13" s="180">
        <f>(J3*J4*J5*365)/1000</f>
        <v>87.6</v>
      </c>
      <c r="K13" s="180">
        <f>(K3*K4*K5*365)/1000</f>
        <v>0.0</v>
      </c>
      <c r="L13" s="180">
        <f>(L3*L4*L5*365)/1000</f>
        <v>0.0</v>
      </c>
      <c r="M13" s="180">
        <f>(M3*M4*M5*365)/1000</f>
        <v>0.0</v>
      </c>
      <c r="N13" s="180">
        <f>(N3*N4*N5*365)/1000</f>
        <v>0.0</v>
      </c>
      <c r="O13" s="180">
        <f>(O3*O4*O5*365)/1000</f>
        <v>0.0</v>
      </c>
      <c r="P13" s="180">
        <f>(P3*P4*P5*365)/1000</f>
        <v>0.0</v>
      </c>
      <c r="Q13" s="180">
        <f>(Q3*Q4*Q5*365)/1000</f>
        <v>0.0</v>
      </c>
    </row>
    <row r="14" spans="8:8">
      <c r="A14" s="181" t="s">
        <v>122</v>
      </c>
      <c r="B14" s="182">
        <f>SUMPRODUCT($D$19:$D$21-$D$18:$D$20,B13-$B$19:$B$21,N(B13&gt;$B$19:$B$21))</f>
        <v>97043.51999999999</v>
      </c>
      <c r="C14" s="183">
        <f>SUMPRODUCT($D$19:$D$21-$D$18:$D$20,C13-$B$19:$B$21,N(C13&gt;$B$19:$B$21))</f>
        <v>80691.8704</v>
      </c>
      <c r="D14" s="183">
        <f>SUMPRODUCT($D$19:$D$21-$D$18:$D$20,D13-$B$19:$B$21,N(D13&gt;$B$19:$B$21))</f>
        <v>50589.97</v>
      </c>
      <c r="E14" s="183">
        <f>SUMPRODUCT($D$19:$D$21-$D$18:$D$20,E13-$B$19:$B$21,N(E13&gt;$B$19:$B$21))</f>
        <v>94256.307</v>
      </c>
      <c r="F14" s="183">
        <f>SUMPRODUCT($D$19:$D$21-$D$18:$D$20,F13-$B$19:$B$21,N(F13&gt;$B$19:$B$21))</f>
        <v>14488.377</v>
      </c>
      <c r="G14" s="183">
        <f>SUMPRODUCT($D$19:$D$21-$D$18:$D$20,G13-$B$19:$B$21,N(G13&gt;$B$19:$B$21))</f>
        <v>0.0</v>
      </c>
      <c r="H14" s="183">
        <f>SUMPRODUCT($D$19:$D$21-$D$18:$D$20,H13-$B$19:$B$21,N(H13&gt;$B$19:$B$21))</f>
        <v>0.0</v>
      </c>
      <c r="I14" s="183">
        <f>SUMPRODUCT($D$19:$D$21-$D$18:$D$20,I13-$B$19:$B$21,N(I13&gt;$B$19:$B$21))</f>
        <v>0.0</v>
      </c>
      <c r="J14" s="183">
        <f>SUMPRODUCT($D$19:$D$21-$D$18:$D$20,J13-$B$19:$B$21,N(J13&gt;$B$19:$B$21))</f>
        <v>5989.212</v>
      </c>
      <c r="K14" s="183">
        <f>SUMPRODUCT($D$19:$D$21-$D$18:$D$20,K13-$B$19:$B$21,N(K13&gt;$B$19:$B$21))</f>
        <v>0.0</v>
      </c>
      <c r="L14" s="183">
        <f>SUMPRODUCT($D$19:$D$21-$D$18:$D$20,L13-$B$19:$B$21,N(L13&gt;$B$19:$B$21))</f>
        <v>0.0</v>
      </c>
      <c r="M14" s="183">
        <f>SUMPRODUCT($D$19:$D$21-$D$18:$D$20,M13-$B$19:$B$21,N(M13&gt;$B$19:$B$21))</f>
        <v>0.0</v>
      </c>
      <c r="N14" s="183">
        <f>SUMPRODUCT($D$19:$D$21-$D$18:$D$20,N13-$B$19:$B$21,N(N13&gt;$B$19:$B$21))</f>
        <v>0.0</v>
      </c>
      <c r="O14" s="183">
        <f>SUMPRODUCT($D$19:$D$21-$D$18:$D$20,O13-$B$19:$B$21,N(O13&gt;$B$19:$B$21))</f>
        <v>0.0</v>
      </c>
      <c r="P14" s="183">
        <f>SUMPRODUCT($D$19:$D$21-$D$18:$D$20,P13-$B$19:$B$21,N(P13&gt;$B$19:$B$21))</f>
        <v>0.0</v>
      </c>
      <c r="Q14" s="183">
        <f>SUMPRODUCT($D$19:$D$21-$D$18:$D$20,Q13-$B$19:$B$21,N(Q13&gt;$B$19:$B$21))</f>
        <v>0.0</v>
      </c>
    </row>
    <row r="15" spans="8:8">
      <c r="A15" s="184" t="s">
        <v>26</v>
      </c>
      <c r="B15" s="185"/>
      <c r="C15" s="186"/>
      <c r="D15" s="186"/>
      <c r="E15" s="186"/>
      <c r="F15" s="186"/>
      <c r="G15" s="186"/>
      <c r="H15" s="186"/>
      <c r="I15" s="186"/>
      <c r="J15" s="186"/>
      <c r="K15" s="186"/>
      <c r="L15" s="186"/>
      <c r="M15" s="186"/>
      <c r="N15" s="186"/>
      <c r="O15" s="186"/>
      <c r="P15" s="186"/>
      <c r="Q15" s="186"/>
    </row>
    <row r="16" spans="8:8">
      <c r="A16" s="187"/>
      <c r="B16" s="188"/>
      <c r="C16" s="189"/>
      <c r="D16" s="186"/>
      <c r="E16" s="186"/>
      <c r="F16" s="186"/>
      <c r="G16" s="186"/>
      <c r="H16" s="186"/>
      <c r="I16" s="186"/>
      <c r="J16" s="186"/>
      <c r="K16" s="186"/>
      <c r="L16" s="186"/>
      <c r="M16" s="186"/>
      <c r="N16" s="186"/>
      <c r="O16" s="186"/>
      <c r="P16" s="186"/>
      <c r="Q16" s="186"/>
    </row>
    <row r="17" spans="8:8">
      <c r="A17" s="190"/>
      <c r="B17" s="191" t="s">
        <v>145</v>
      </c>
      <c r="C17" s="192" t="s">
        <v>146</v>
      </c>
      <c r="D17" s="193" t="s">
        <v>13</v>
      </c>
      <c r="E17" s="186"/>
      <c r="F17" s="194"/>
      <c r="G17" s="194"/>
      <c r="H17" s="194"/>
      <c r="I17" s="194"/>
      <c r="J17" s="194"/>
      <c r="K17" s="186"/>
      <c r="L17" s="186"/>
      <c r="M17" s="186"/>
      <c r="N17" s="186"/>
      <c r="O17" s="186"/>
      <c r="P17" s="186"/>
      <c r="Q17" s="186"/>
    </row>
    <row r="18" spans="8:8" ht="8.4" customHeight="1">
      <c r="A18" s="187"/>
      <c r="B18" s="195"/>
      <c r="C18" s="196"/>
      <c r="D18" s="197"/>
      <c r="E18" s="186"/>
      <c r="F18" s="194"/>
      <c r="G18" s="194"/>
      <c r="H18" s="194"/>
      <c r="I18" s="194"/>
      <c r="J18" s="194"/>
      <c r="K18" s="186"/>
      <c r="L18" s="186"/>
      <c r="M18" s="186"/>
      <c r="N18" s="186"/>
      <c r="O18" s="186"/>
      <c r="P18" s="186"/>
      <c r="Q18" s="186"/>
    </row>
    <row r="19" spans="8:8">
      <c r="A19" s="198" t="s">
        <v>141</v>
      </c>
      <c r="B19" s="199">
        <v>0.0</v>
      </c>
      <c r="C19" s="200">
        <v>150.0</v>
      </c>
      <c r="D19" s="198">
        <v>68.37</v>
      </c>
      <c r="E19" s="186"/>
      <c r="F19" s="194"/>
      <c r="G19" s="194"/>
      <c r="H19" s="194"/>
      <c r="I19" s="194"/>
      <c r="J19" s="194"/>
      <c r="K19" s="186"/>
      <c r="L19" s="186"/>
      <c r="M19" s="186"/>
      <c r="N19" s="186"/>
      <c r="O19" s="186"/>
      <c r="P19" s="186"/>
      <c r="Q19" s="186"/>
    </row>
    <row r="20" spans="8:8" ht="14.95">
      <c r="A20" s="201" t="s">
        <v>142</v>
      </c>
      <c r="B20" s="202">
        <v>150.0</v>
      </c>
      <c r="C20" s="203">
        <v>300.0</v>
      </c>
      <c r="D20" s="201">
        <v>89.87</v>
      </c>
      <c r="E20" s="186"/>
      <c r="F20" s="194"/>
      <c r="G20" s="194"/>
      <c r="H20" s="194"/>
      <c r="I20" s="194"/>
      <c r="J20" s="194"/>
      <c r="K20" s="186"/>
      <c r="L20" s="186"/>
      <c r="M20" s="186"/>
      <c r="N20" s="186"/>
      <c r="O20" s="186"/>
      <c r="P20" s="186"/>
      <c r="Q20" s="186"/>
    </row>
    <row r="21" spans="8:8">
      <c r="A21" s="201" t="s">
        <v>143</v>
      </c>
      <c r="B21" s="202">
        <v>300.0</v>
      </c>
      <c r="C21" s="203"/>
      <c r="D21" s="201">
        <v>127.27</v>
      </c>
      <c r="E21" s="186"/>
      <c r="F21" s="194"/>
      <c r="G21" s="194"/>
      <c r="H21" s="194"/>
      <c r="I21" s="194"/>
      <c r="J21" s="194"/>
      <c r="K21" s="186"/>
      <c r="L21" s="186"/>
      <c r="M21" s="186"/>
      <c r="N21" s="186"/>
      <c r="O21" s="186"/>
      <c r="P21" s="186"/>
      <c r="Q21" s="186"/>
    </row>
    <row r="22" spans="8:8">
      <c r="A22" s="204"/>
      <c r="B22" s="205"/>
      <c r="C22" s="206"/>
      <c r="D22" s="207"/>
      <c r="E22" s="186"/>
      <c r="F22" s="194"/>
      <c r="G22" s="194"/>
      <c r="H22" s="194"/>
      <c r="I22" s="194"/>
      <c r="J22" s="194"/>
      <c r="K22" s="186"/>
      <c r="L22" s="186"/>
      <c r="M22" s="186"/>
      <c r="N22" s="186"/>
      <c r="O22" s="186"/>
      <c r="P22" s="186"/>
      <c r="Q22" s="186"/>
    </row>
    <row r="23" spans="8:8">
      <c r="A23" s="187"/>
      <c r="B23" s="208"/>
      <c r="C23" s="186"/>
      <c r="D23" s="186"/>
      <c r="E23" s="186"/>
      <c r="F23" s="194"/>
      <c r="G23" s="194"/>
      <c r="H23" s="194"/>
      <c r="I23" s="194"/>
      <c r="J23" s="194"/>
      <c r="K23" s="186"/>
      <c r="L23" s="186"/>
      <c r="M23" s="186"/>
      <c r="N23" s="186"/>
      <c r="O23" s="186"/>
      <c r="P23" s="186"/>
      <c r="Q23" s="186"/>
    </row>
    <row r="24" spans="8:8">
      <c r="A24" s="187"/>
      <c r="B24" s="208"/>
      <c r="C24" s="186"/>
      <c r="D24" s="186"/>
      <c r="E24" s="186"/>
      <c r="F24" s="194"/>
      <c r="G24" s="194"/>
      <c r="H24" s="194"/>
      <c r="I24" s="194"/>
      <c r="J24" s="194"/>
      <c r="K24" s="186"/>
      <c r="L24" s="186"/>
      <c r="M24" s="186"/>
      <c r="N24" s="186"/>
      <c r="O24" s="186"/>
      <c r="P24" s="186"/>
      <c r="Q24" s="186"/>
    </row>
    <row r="25" spans="8:8">
      <c r="A25" s="209"/>
      <c r="B25" s="210"/>
      <c r="C25" s="211"/>
      <c r="D25" s="211"/>
      <c r="E25" s="212"/>
      <c r="F25" s="194"/>
      <c r="G25" s="194"/>
      <c r="H25" s="194"/>
      <c r="I25" s="194"/>
      <c r="J25" s="194"/>
      <c r="K25" s="186"/>
      <c r="L25" s="186"/>
      <c r="M25" s="186"/>
      <c r="N25" s="186"/>
      <c r="O25" s="186"/>
      <c r="P25" s="186"/>
      <c r="Q25" s="186"/>
    </row>
    <row r="26" spans="8:8">
      <c r="A26" s="213"/>
      <c r="B26" s="214"/>
      <c r="C26" s="215"/>
      <c r="D26" s="215"/>
      <c r="E26" s="216"/>
      <c r="F26" s="194"/>
      <c r="G26" s="194"/>
      <c r="H26" s="194"/>
      <c r="I26" s="194"/>
      <c r="J26" s="194"/>
      <c r="K26" s="186"/>
      <c r="L26" s="186"/>
      <c r="M26" s="186"/>
      <c r="N26" s="186"/>
      <c r="O26" s="186"/>
      <c r="P26" s="186"/>
      <c r="Q26" s="186"/>
    </row>
    <row r="27" spans="8:8">
      <c r="A27" s="217"/>
      <c r="B27" s="218"/>
      <c r="C27" s="219"/>
      <c r="D27" s="219"/>
      <c r="E27" s="220"/>
      <c r="F27" s="194"/>
      <c r="G27" s="194"/>
      <c r="H27" s="194"/>
      <c r="I27" s="194"/>
      <c r="J27" s="194"/>
      <c r="K27" s="186"/>
      <c r="L27" s="186"/>
      <c r="M27" s="186"/>
      <c r="N27" s="186"/>
      <c r="O27" s="186"/>
      <c r="P27" s="186"/>
      <c r="Q27" s="186"/>
    </row>
    <row r="28" spans="8:8">
      <c r="A28" s="221" t="s">
        <v>184</v>
      </c>
      <c r="B28" s="222"/>
      <c r="C28" s="223"/>
      <c r="D28" s="224">
        <f>SUM(B7:Q7)</f>
        <v>269.03999999999996</v>
      </c>
      <c r="E28" s="225" t="s">
        <v>187</v>
      </c>
      <c r="F28" s="194"/>
      <c r="G28" s="194"/>
      <c r="H28" s="194"/>
      <c r="I28" s="194"/>
      <c r="J28" s="194"/>
      <c r="K28" s="186"/>
      <c r="L28" s="186"/>
      <c r="M28" s="186"/>
      <c r="N28" s="186"/>
      <c r="O28" s="186"/>
      <c r="P28" s="186"/>
      <c r="Q28" s="186"/>
    </row>
    <row r="29" spans="8:8">
      <c r="A29" s="226" t="s">
        <v>139</v>
      </c>
      <c r="B29" s="227"/>
      <c r="C29" s="228"/>
      <c r="D29" s="229">
        <f>SUM(B8:Q8)</f>
        <v>18394.2648</v>
      </c>
      <c r="E29" s="230" t="s">
        <v>188</v>
      </c>
      <c r="F29" s="194"/>
      <c r="G29" s="194"/>
      <c r="H29" s="194"/>
      <c r="I29" s="194"/>
      <c r="J29" s="194"/>
      <c r="K29" s="186"/>
      <c r="L29" s="186"/>
      <c r="M29" s="186"/>
      <c r="N29" s="186"/>
      <c r="O29" s="186"/>
      <c r="P29" s="186"/>
      <c r="Q29" s="186"/>
    </row>
    <row r="30" spans="8:8">
      <c r="A30" s="231" t="s">
        <v>181</v>
      </c>
      <c r="B30" s="232"/>
      <c r="C30" s="233"/>
      <c r="D30" s="234">
        <f>SUM(B9:Q9)</f>
        <v>8.968000000000002</v>
      </c>
      <c r="E30" s="235"/>
      <c r="F30" s="194"/>
      <c r="G30" s="194"/>
      <c r="H30" s="194"/>
      <c r="I30" s="194"/>
      <c r="J30" s="194"/>
      <c r="K30" s="186"/>
      <c r="L30" s="186"/>
      <c r="M30" s="186"/>
      <c r="N30" s="186"/>
      <c r="O30" s="186"/>
      <c r="P30" s="186"/>
      <c r="Q30" s="186"/>
    </row>
    <row r="31" spans="8:8">
      <c r="A31" s="231" t="s">
        <v>178</v>
      </c>
      <c r="B31" s="232"/>
      <c r="C31" s="233"/>
      <c r="D31" s="234">
        <f>SUM(B10:Q10)</f>
        <v>613.1421600000001</v>
      </c>
      <c r="E31" s="235"/>
      <c r="F31" s="186"/>
      <c r="G31" s="186"/>
      <c r="H31" s="186"/>
      <c r="I31" s="186"/>
      <c r="J31" s="186"/>
      <c r="K31" s="186"/>
      <c r="L31" s="186"/>
      <c r="M31" s="186"/>
      <c r="N31" s="186"/>
      <c r="O31" s="186"/>
      <c r="P31" s="186"/>
      <c r="Q31" s="186"/>
    </row>
    <row r="32" spans="8:8">
      <c r="A32" s="231" t="s">
        <v>182</v>
      </c>
      <c r="B32" s="232"/>
      <c r="C32" s="233"/>
      <c r="D32" s="234">
        <f>SUM(B11:Q11)</f>
        <v>62.776</v>
      </c>
      <c r="E32" s="235"/>
      <c r="F32" s="194"/>
      <c r="G32" s="194"/>
      <c r="H32" s="194"/>
      <c r="I32" s="194"/>
      <c r="J32" s="194"/>
      <c r="K32" s="194"/>
      <c r="L32" s="194"/>
      <c r="M32" s="194"/>
      <c r="N32" s="194"/>
      <c r="O32" s="194"/>
      <c r="P32" s="194"/>
      <c r="Q32" s="194"/>
    </row>
    <row r="33" spans="8:8">
      <c r="A33" s="231" t="s">
        <v>179</v>
      </c>
      <c r="B33" s="232"/>
      <c r="C33" s="233"/>
      <c r="D33" s="234">
        <f>SUM(B12:Q12)</f>
        <v>4291.9951200000005</v>
      </c>
      <c r="E33" s="236">
        <f>D33*4</f>
        <v>17167.980480000002</v>
      </c>
      <c r="F33" s="194"/>
      <c r="G33" s="194"/>
      <c r="H33" s="194"/>
      <c r="I33" s="194"/>
      <c r="J33" s="194"/>
      <c r="K33" s="194"/>
      <c r="L33" s="194"/>
      <c r="M33" s="194"/>
      <c r="N33" s="194"/>
      <c r="O33" s="194"/>
      <c r="P33" s="194"/>
      <c r="Q33" s="194"/>
    </row>
    <row r="34" spans="8:8">
      <c r="A34" s="231" t="s">
        <v>183</v>
      </c>
      <c r="B34" s="232"/>
      <c r="C34" s="233"/>
      <c r="D34" s="234">
        <f>SUM(B13:Q13)</f>
        <v>3273.3199999999997</v>
      </c>
      <c r="E34" s="235"/>
      <c r="F34" s="194"/>
      <c r="G34" s="194"/>
      <c r="H34" s="194"/>
      <c r="I34" s="194"/>
      <c r="J34" s="194"/>
      <c r="K34" s="194"/>
      <c r="L34" s="194"/>
      <c r="M34" s="194"/>
      <c r="N34" s="194"/>
      <c r="O34" s="194"/>
      <c r="P34" s="194"/>
      <c r="Q34" s="194"/>
    </row>
    <row r="35" spans="8:8">
      <c r="A35" s="237" t="s">
        <v>180</v>
      </c>
      <c r="B35" s="238"/>
      <c r="C35" s="239">
        <f>D35-E35</f>
        <v>122328.07880000002</v>
      </c>
      <c r="D35" s="240">
        <f>SUM(B14:Q14)</f>
        <v>343059.25639999995</v>
      </c>
      <c r="E35" s="241">
        <f>D29*12</f>
        <v>220731.1776</v>
      </c>
      <c r="F35" s="194"/>
      <c r="G35" s="194"/>
      <c r="H35" s="194"/>
      <c r="I35" s="194"/>
      <c r="J35" s="194"/>
      <c r="K35" s="194"/>
      <c r="L35" s="194"/>
      <c r="M35" s="194"/>
      <c r="N35" s="194"/>
      <c r="O35" s="194"/>
      <c r="P35" s="194"/>
      <c r="Q35" s="194"/>
    </row>
    <row r="36" spans="8:8">
      <c r="A36" s="217"/>
      <c r="B36" s="218"/>
      <c r="C36" s="219"/>
      <c r="D36" s="219"/>
      <c r="E36" s="220"/>
      <c r="F36" s="194"/>
      <c r="G36" s="194"/>
      <c r="H36" s="194"/>
      <c r="I36" s="194"/>
      <c r="J36" s="194"/>
      <c r="K36" s="194"/>
      <c r="L36" s="194"/>
      <c r="M36" s="194"/>
      <c r="N36" s="194"/>
      <c r="O36" s="194"/>
      <c r="P36" s="194"/>
      <c r="Q36" s="194"/>
    </row>
    <row r="37" spans="8:8">
      <c r="A37" s="213"/>
      <c r="B37" s="214"/>
      <c r="C37" s="215"/>
      <c r="D37" s="215"/>
      <c r="E37" s="216"/>
      <c r="F37" s="194"/>
      <c r="G37" s="194"/>
      <c r="H37" s="194"/>
      <c r="I37" s="194"/>
      <c r="J37" s="194"/>
      <c r="K37" s="194"/>
      <c r="L37" s="194"/>
      <c r="M37" s="194"/>
      <c r="N37" s="194"/>
      <c r="O37" s="194"/>
      <c r="P37" s="194"/>
      <c r="Q37" s="194"/>
    </row>
    <row r="38" spans="8:8">
      <c r="A38" s="242"/>
      <c r="B38" s="243"/>
      <c r="C38" s="244"/>
      <c r="D38" s="244"/>
      <c r="E38" s="245"/>
      <c r="F38" s="194"/>
      <c r="G38" s="194"/>
      <c r="H38" s="194"/>
      <c r="I38" s="194"/>
      <c r="J38" s="194"/>
      <c r="K38" s="194"/>
      <c r="L38" s="194"/>
      <c r="M38" s="194"/>
      <c r="N38" s="194"/>
      <c r="O38" s="194"/>
      <c r="P38" s="194"/>
      <c r="Q38" s="194"/>
    </row>
    <row r="39" spans="8:8">
      <c r="A39" s="246"/>
      <c r="B39" s="247"/>
      <c r="C39" s="194"/>
      <c r="D39" s="194"/>
      <c r="E39" s="194"/>
      <c r="F39" s="194"/>
      <c r="G39" s="194"/>
      <c r="H39" s="194"/>
      <c r="I39" s="194"/>
      <c r="J39" s="194"/>
      <c r="K39" s="194"/>
      <c r="L39" s="194"/>
      <c r="M39" s="194"/>
      <c r="N39" s="194"/>
      <c r="O39" s="194"/>
      <c r="P39" s="194"/>
      <c r="Q39" s="194"/>
    </row>
    <row r="40" spans="8:8">
      <c r="A40" s="246"/>
      <c r="B40" s="247"/>
      <c r="C40" s="194"/>
      <c r="D40" s="194"/>
      <c r="E40" s="194"/>
      <c r="F40" s="194"/>
      <c r="G40" s="194"/>
      <c r="H40" s="194"/>
      <c r="I40" s="194"/>
      <c r="J40" s="194"/>
      <c r="K40" s="194"/>
      <c r="L40" s="194"/>
      <c r="M40" s="194"/>
      <c r="N40" s="194"/>
      <c r="O40" s="194"/>
      <c r="P40" s="194"/>
      <c r="Q40" s="194"/>
    </row>
    <row r="41" spans="8:8">
      <c r="A41" s="246"/>
      <c r="B41" s="247"/>
      <c r="C41" s="194"/>
      <c r="D41" s="194"/>
      <c r="E41" s="194"/>
      <c r="F41" s="194"/>
      <c r="G41" s="194"/>
      <c r="H41" s="194"/>
      <c r="I41" s="194"/>
      <c r="J41" s="194"/>
      <c r="K41" s="194"/>
      <c r="L41" s="194"/>
      <c r="M41" s="194"/>
      <c r="N41" s="194"/>
      <c r="O41" s="194"/>
      <c r="P41" s="194"/>
      <c r="Q41" s="194"/>
    </row>
    <row r="42" spans="8:8">
      <c r="A42" s="246"/>
      <c r="B42" s="247"/>
      <c r="C42" s="194"/>
      <c r="D42" s="194"/>
      <c r="E42" s="194"/>
      <c r="F42" s="194"/>
      <c r="G42" s="194"/>
      <c r="H42" s="194"/>
      <c r="I42" s="194"/>
      <c r="J42" s="194"/>
      <c r="K42" s="194"/>
      <c r="L42" s="194"/>
      <c r="M42" s="194"/>
      <c r="N42" s="194"/>
      <c r="O42" s="194"/>
      <c r="P42" s="194"/>
      <c r="Q42" s="194"/>
    </row>
    <row r="43" spans="8:8">
      <c r="A43" s="246"/>
      <c r="B43" s="247"/>
      <c r="C43" s="194"/>
      <c r="D43" s="194"/>
      <c r="E43" s="194"/>
      <c r="F43" s="194"/>
      <c r="G43" s="194"/>
      <c r="H43" s="194"/>
      <c r="I43" s="194"/>
      <c r="J43" s="194"/>
      <c r="K43" s="194"/>
      <c r="L43" s="194"/>
      <c r="M43" s="194"/>
      <c r="N43" s="194"/>
      <c r="O43" s="194"/>
      <c r="P43" s="194"/>
      <c r="Q43" s="194"/>
    </row>
    <row r="44" spans="8:8">
      <c r="A44" s="246"/>
      <c r="B44" s="247"/>
      <c r="C44" s="194"/>
      <c r="D44" s="194"/>
      <c r="E44" s="194"/>
      <c r="F44" s="194"/>
      <c r="G44" s="194"/>
      <c r="H44" s="194"/>
      <c r="I44" s="194"/>
      <c r="J44" s="194"/>
      <c r="K44" s="194"/>
      <c r="L44" s="194"/>
      <c r="M44" s="194"/>
      <c r="N44" s="194"/>
      <c r="O44" s="194"/>
      <c r="P44" s="194"/>
      <c r="Q44" s="194"/>
    </row>
    <row r="45" spans="8:8">
      <c r="A45" s="246"/>
      <c r="B45" s="247"/>
      <c r="C45" s="194"/>
      <c r="D45" s="194"/>
      <c r="E45" s="194"/>
      <c r="F45" s="194"/>
      <c r="G45" s="194"/>
      <c r="H45" s="194"/>
      <c r="I45" s="194"/>
      <c r="J45" s="194"/>
      <c r="K45" s="194"/>
      <c r="L45" s="194"/>
      <c r="M45" s="194"/>
      <c r="N45" s="194"/>
      <c r="O45" s="194"/>
      <c r="P45" s="194"/>
      <c r="Q45" s="194"/>
    </row>
    <row r="46" spans="8:8">
      <c r="A46" s="246"/>
      <c r="B46" s="247"/>
      <c r="C46" s="194"/>
      <c r="D46" s="194"/>
      <c r="E46" s="194"/>
      <c r="F46" s="194"/>
      <c r="G46" s="194"/>
      <c r="H46" s="194"/>
      <c r="I46" s="194"/>
      <c r="J46" s="194"/>
      <c r="K46" s="194"/>
      <c r="L46" s="194"/>
      <c r="M46" s="194"/>
      <c r="N46" s="194"/>
      <c r="O46" s="194"/>
      <c r="P46" s="194"/>
      <c r="Q46" s="194"/>
    </row>
    <row r="47" spans="8:8">
      <c r="A47" s="246"/>
      <c r="B47" s="247"/>
      <c r="C47" s="194"/>
      <c r="D47" s="194"/>
      <c r="E47" s="194"/>
      <c r="F47" s="194"/>
      <c r="G47" s="194"/>
      <c r="H47" s="194"/>
      <c r="I47" s="194"/>
      <c r="J47" s="194"/>
      <c r="K47" s="194"/>
      <c r="L47" s="194"/>
      <c r="M47" s="194"/>
      <c r="N47" s="194"/>
      <c r="O47" s="194"/>
      <c r="P47" s="194"/>
      <c r="Q47" s="194"/>
    </row>
    <row r="51" spans="8:8">
      <c r="B51" s="146"/>
    </row>
    <row r="52" spans="8:8">
      <c r="B52" s="146"/>
    </row>
    <row r="53" spans="8:8">
      <c r="B53" s="146"/>
    </row>
  </sheetData>
  <sheetProtection sheet="0" formatCells="0" formatColumns="0" formatRows="0" insertColumns="0" insertRows="0" insertHyperlinks="0" selectLockedCells="1" sort="0" autoFilter="0"/>
  <dataValidations count="16">
    <dataValidation allowBlank="1" type="list" errorStyle="stop" showInputMessage="1" showErrorMessage="1" sqref="B2">
      <formula1>"Frigo,Tv Plasma,Humidificateur ,Ventilateur ,Ampoules ,DVD,Décodeur ,Mixer ,Chauffe O,Régulateur ,Fe Soudure,Fer,Ventilo Pied,Boomeur,Ordinateur ,="""""</formula1>
    </dataValidation>
    <dataValidation allowBlank="1" type="list" errorStyle="stop" showInputMessage="1" showErrorMessage="1" sqref="K2">
      <formula1>"Frigo,Tv Plasma,Humidificateur ,Ventilateur ,Ampoules ,DVD,Décodeur ,Mixer ,Chauffe O,Régulateur ,Fe Soudure,Fer,Ventilo Pied,Boomeur,Ordinateur ,="""""</formula1>
    </dataValidation>
    <dataValidation allowBlank="1" type="list" errorStyle="stop" showInputMessage="1" showErrorMessage="1" sqref="C2">
      <formula1>"Frigo,Tv Plasma,Humidificateur ,Ventilateur ,Ampoules ,DVD,Décodeur ,Mixer ,Chauffe O,Régulateur ,Fe Soudure,Fer,Ventilo Pied,Boomeur,Ordinateur ,="""""</formula1>
    </dataValidation>
    <dataValidation allowBlank="1" type="list" errorStyle="stop" showInputMessage="1" showErrorMessage="1" sqref="N2">
      <formula1>"Frigo,Tv Plasma,Humidificateur ,Ventilateur ,Ampoules ,DVD,Décodeur ,Mixer ,Chauffe O,Régulateur ,Fe Soudure,Fer,Ventilo Pied,Boomeur,Ordinateur ,="""""</formula1>
    </dataValidation>
    <dataValidation allowBlank="1" type="list" errorStyle="stop" showInputMessage="1" showErrorMessage="1" sqref="P2">
      <formula1>"Frigo,Tv Plasma,Humidificateur ,Ventilateur ,Ampoules ,DVD,Décodeur ,Mixer ,Chauffe O,Régulateur ,Fe Soudure,Fer,Ventilo Pied,Boomeur,Ordinateur ,="""""</formula1>
    </dataValidation>
    <dataValidation allowBlank="1" type="list" errorStyle="stop" showInputMessage="1" showErrorMessage="1" sqref="Q2">
      <formula1>"Frigo,Tv Plasma,Humidificateur ,Ventilateur ,Ampoules ,DVD,Décodeur ,Mixer ,Chauffe O,Régulateur ,Fe Soudure,Fer,Ventilo Pied,Boomeur,Ordinateur ,="""""</formula1>
    </dataValidation>
    <dataValidation allowBlank="1" type="list" errorStyle="stop" showInputMessage="1" showErrorMessage="1" sqref="O2">
      <formula1>"Frigo,Tv Plasma,Humidificateur ,Ventilateur ,Ampoules ,DVD,Décodeur ,Mixer ,Chauffe O,Régulateur ,Fe Soudure,Fer,Ventilo Pied,Boomeur,Ordinateur ,="""""</formula1>
    </dataValidation>
    <dataValidation allowBlank="1" type="list" errorStyle="stop" showInputMessage="1" showErrorMessage="1" sqref="D2">
      <formula1>"Frigo,Tv Plasma,Humidificateur ,Ventilateur ,Ampoules ,DVD,Décodeur ,Mixer ,Chauffe O,Régulateur ,Fe Soudure,Fer,Ventilo Pied,Boomeur,Ordinateur ,="""""</formula1>
    </dataValidation>
    <dataValidation allowBlank="1" type="list" errorStyle="stop" showInputMessage="1" showErrorMessage="1" sqref="L2">
      <formula1>"Frigo,Tv Plasma,Humidificateur ,Ventilateur ,Ampoules ,DVD,Décodeur ,Mixer ,Chauffe O,Régulateur ,Fe Soudure,Fer,Ventilo Pied,Boomeur,Ordinateur ,="""""</formula1>
    </dataValidation>
    <dataValidation allowBlank="1" type="list" errorStyle="stop" showInputMessage="1" showErrorMessage="1" sqref="E2">
      <formula1>"Frigo,Tv Plasma,Humidificateur ,Ventilateur ,Ampoules ,DVD,Décodeur ,Mixer ,Chauffe O,Régulateur ,Fe Soudure,Fer,Ventilo Pied,Boomeur,Ordinateur ,="""""</formula1>
    </dataValidation>
    <dataValidation allowBlank="1" type="list" errorStyle="stop" showInputMessage="1" showErrorMessage="1" sqref="J2">
      <formula1>"Frigo,Tv Plasma,Humidificateur ,Ventilateur ,Ampoules ,DVD,Décodeur ,Mixer ,Chauffe O,Régulateur ,Fe Soudure,Fer,Ventilo Pied,Boomeur,Ordinateur ,="""""</formula1>
    </dataValidation>
    <dataValidation allowBlank="1" type="list" errorStyle="stop" showInputMessage="1" showErrorMessage="1" sqref="H2">
      <formula1>"Frigo,Tv Plasma,Humidificateur ,Ventilateur ,Ampoules ,DVD,Décodeur ,Mixer ,Chauffe O,Régulateur ,Fe Soudure,Fer,Ventilo Pied,Boomeur,Ordinateur ,="""""</formula1>
    </dataValidation>
    <dataValidation allowBlank="1" type="list" errorStyle="stop" showInputMessage="1" showErrorMessage="1" sqref="I2">
      <formula1>"Frigo,Tv Plasma,Humidificateur ,Ventilateur ,Ampoules ,DVD,Décodeur ,Mixer ,Chauffe O,Régulateur ,Fe Soudure,Fer,Ventilo Pied,Boomeur,Ordinateur ,="""""</formula1>
    </dataValidation>
    <dataValidation allowBlank="1" type="list" errorStyle="stop" showInputMessage="1" showErrorMessage="1" sqref="G2">
      <formula1>"Frigo,Tv Plasma,Humidificateur ,Ventilateur ,Ampoules ,DVD,Décodeur ,Mixer ,Chauffe O,Régulateur ,Fe Soudure,Fer,Ventilo Pied,Boomeur,Ordinateur ,="""""</formula1>
    </dataValidation>
    <dataValidation allowBlank="1" type="list" errorStyle="stop" showInputMessage="1" showErrorMessage="1" sqref="F2">
      <formula1>"Frigo,Tv Plasma,Humidificateur ,Ventilateur ,Ampoules ,DVD,Décodeur ,Mixer ,Chauffe O,Régulateur ,Fe Soudure,Fer,Ventilo Pied,Boomeur,Ordinateur ,="""""</formula1>
    </dataValidation>
    <dataValidation allowBlank="1" type="list" errorStyle="stop" showInputMessage="1" showErrorMessage="1" sqref="M2">
      <formula1>"Frigo,Tv Plasma,Humidificateur ,Ventilateur ,Ampoules ,DVD,Décodeur ,Mixer ,Chauffe O,Régulateur ,Fe Soudure,Fer,Ventilo Pied,Boomeur,Ordinateur ,="""""</formula1>
    </dataValidation>
  </dataValidations>
  <pageMargins left="0.7" right="0.7" top="0.75" bottom="0.75" header="0.3" footer="0.3"/>
</worksheet>
</file>

<file path=xl/worksheets/sheet4.xml><?xml version="1.0" encoding="utf-8"?>
<worksheet xmlns:r="http://schemas.openxmlformats.org/officeDocument/2006/relationships" xmlns="http://schemas.openxmlformats.org/spreadsheetml/2006/main">
  <dimension ref="A1:AZ46"/>
  <sheetViews>
    <sheetView workbookViewId="0">
      <selection activeCell="A41" sqref="A41"/>
    </sheetView>
  </sheetViews>
  <sheetFormatPr defaultRowHeight="16.25" defaultColWidth="10"/>
  <cols>
    <col min="1" max="1" customWidth="1" width="23.785156" style="145"/>
    <col min="10" max="10" customWidth="1" bestFit="1" width="10.0" style="0"/>
  </cols>
  <sheetData>
    <row r="1" spans="8:8">
      <c r="A1" s="248"/>
      <c r="B1" s="150">
        <v>1.0</v>
      </c>
      <c r="C1" s="149">
        <v>2.0</v>
      </c>
      <c r="D1" s="150">
        <v>3.0</v>
      </c>
      <c r="E1" s="149">
        <v>4.0</v>
      </c>
      <c r="F1" s="150">
        <v>5.0</v>
      </c>
      <c r="G1" s="149">
        <v>6.0</v>
      </c>
      <c r="H1" s="150">
        <v>7.0</v>
      </c>
      <c r="I1" s="149">
        <v>8.0</v>
      </c>
      <c r="J1" s="149">
        <v>9.0</v>
      </c>
      <c r="K1" s="151">
        <v>10.0</v>
      </c>
      <c r="L1" s="249"/>
    </row>
    <row r="2" spans="8:8">
      <c r="A2" s="250" t="s">
        <v>134</v>
      </c>
      <c r="B2" s="251" t="s">
        <v>137</v>
      </c>
      <c r="C2" s="252" t="s">
        <v>153</v>
      </c>
      <c r="D2" s="253" t="s">
        <v>154</v>
      </c>
      <c r="E2" s="252" t="s">
        <v>155</v>
      </c>
      <c r="F2" s="252" t="s">
        <v>156</v>
      </c>
      <c r="G2" s="252" t="s">
        <v>157</v>
      </c>
      <c r="H2" s="252" t="s">
        <v>158</v>
      </c>
      <c r="I2" s="252" t="s">
        <v>159</v>
      </c>
      <c r="J2" s="252" t="s">
        <v>160</v>
      </c>
      <c r="K2" s="254" t="s">
        <v>161</v>
      </c>
      <c r="L2" s="249"/>
    </row>
    <row r="3" spans="8:8">
      <c r="A3" s="255" t="s">
        <v>147</v>
      </c>
      <c r="B3" s="256">
        <v>100.0</v>
      </c>
      <c r="C3" s="256"/>
      <c r="D3" s="256"/>
      <c r="E3" s="256"/>
      <c r="F3" s="256"/>
      <c r="G3" s="256"/>
      <c r="H3" s="256"/>
      <c r="I3" s="256"/>
      <c r="J3" s="256"/>
      <c r="K3" s="256"/>
      <c r="L3" s="249"/>
    </row>
    <row r="4" spans="8:8">
      <c r="A4" s="257" t="s">
        <v>149</v>
      </c>
      <c r="B4" s="258">
        <v>1.0</v>
      </c>
      <c r="C4" s="258"/>
      <c r="D4" s="258"/>
      <c r="E4" s="258"/>
      <c r="F4" s="258"/>
      <c r="G4" s="258"/>
      <c r="H4" s="258"/>
      <c r="I4" s="258"/>
      <c r="J4" s="258"/>
      <c r="K4" s="258"/>
      <c r="L4" s="249"/>
    </row>
    <row r="5" spans="8:8">
      <c r="A5" s="257" t="s">
        <v>150</v>
      </c>
      <c r="B5" s="258">
        <v>24.0</v>
      </c>
      <c r="C5" s="258"/>
      <c r="D5" s="258"/>
      <c r="E5" s="258"/>
      <c r="F5" s="258"/>
      <c r="G5" s="258"/>
      <c r="H5" s="258"/>
      <c r="I5" s="258"/>
      <c r="J5" s="258"/>
      <c r="K5" s="258"/>
      <c r="L5" s="249"/>
    </row>
    <row r="6" spans="8:8">
      <c r="A6" s="257" t="s">
        <v>151</v>
      </c>
      <c r="B6" s="258">
        <v>30.0</v>
      </c>
      <c r="C6" s="258"/>
      <c r="D6" s="258"/>
      <c r="E6" s="258"/>
      <c r="F6" s="258"/>
      <c r="G6" s="258"/>
      <c r="H6" s="258"/>
      <c r="I6" s="258"/>
      <c r="J6" s="258"/>
      <c r="K6" s="258"/>
      <c r="L6" s="249"/>
    </row>
    <row r="7" spans="8:8">
      <c r="A7" s="259" t="s">
        <v>152</v>
      </c>
      <c r="B7" s="258"/>
      <c r="C7" s="258"/>
      <c r="D7" s="258"/>
      <c r="E7" s="258"/>
      <c r="F7" s="258"/>
      <c r="G7" s="258"/>
      <c r="H7" s="258"/>
      <c r="I7" s="258"/>
      <c r="J7" s="258"/>
      <c r="K7" s="258"/>
      <c r="L7" s="249"/>
    </row>
    <row r="8" spans="8:8">
      <c r="A8" s="260" t="s">
        <v>138</v>
      </c>
      <c r="B8" s="261">
        <f>(B3*B4*B5*B6)/1000</f>
        <v>72.0</v>
      </c>
      <c r="C8" s="261">
        <f>(C3*C4*C5*C6)/1000</f>
        <v>0.0</v>
      </c>
      <c r="D8" s="261">
        <f>(D3*D4*D5*D6)/1000</f>
        <v>0.0</v>
      </c>
      <c r="E8" s="261">
        <f>(E3*E4*E5*E6)/1000</f>
        <v>0.0</v>
      </c>
      <c r="F8" s="261">
        <f>(F3*F4*F5*F6)/1000</f>
        <v>0.0</v>
      </c>
      <c r="G8" s="261">
        <f>(G3*G4*G5*G6)/1000</f>
        <v>0.0</v>
      </c>
      <c r="H8" s="261">
        <f>(H3*H4*H5*H6)/1000</f>
        <v>0.0</v>
      </c>
      <c r="I8" s="261">
        <f>(I3*I4*I5*I6)/1000</f>
        <v>0.0</v>
      </c>
      <c r="J8" s="261">
        <f>(J3*J4*J5*J6)/1000</f>
        <v>0.0</v>
      </c>
      <c r="K8" s="261">
        <f>(K3*K4*K5*K6)/1000</f>
        <v>0.0</v>
      </c>
      <c r="L8" s="249"/>
    </row>
    <row r="9" spans="8:8">
      <c r="A9" s="262" t="s">
        <v>139</v>
      </c>
      <c r="B9" s="263">
        <f>SUMPRODUCT(D20:D23-D19:D22,B8-B20:B23,N(B8&gt;B20:B23))</f>
        <v>4477.64</v>
      </c>
      <c r="C9" s="263">
        <f>SUMPRODUCT(E20:E23-E19:E22,C8-C20:C23,N(C8&gt;C20:C23))</f>
        <v>0.0</v>
      </c>
      <c r="D9" s="263" t="e">
        <f>SUMPRODUCT(F20:F23-F19:F22,D8-D20:D23,N(D8&gt;D20:D23))</f>
        <v>#VALUE!</v>
      </c>
      <c r="E9" s="263">
        <f>SUMPRODUCT(G20:G23-G19:G22,E8-E20:E23,N(E8&gt;E20:E23))</f>
        <v>0.0</v>
      </c>
      <c r="F9" s="263" t="e">
        <f>SUMPRODUCT(H20:H23-H19:H22,F8-F20:F23,N(F8&gt;F20:F23))</f>
        <v>#VALUE!</v>
      </c>
      <c r="G9" s="263">
        <f>SUMPRODUCT(I20:I23-I19:I22,G8-G20:G23,N(G8&gt;G20:G23))</f>
        <v>0.0</v>
      </c>
      <c r="H9" s="263">
        <f>SUMPRODUCT(J20:J23-J19:J22,H8-H20:H23,N(H8&gt;H20:H23))</f>
        <v>0.0</v>
      </c>
      <c r="I9" s="263">
        <f>SUMPRODUCT(K20:K23-K19:K22,I8-I20:I23,N(I8&gt;I20:I23))</f>
        <v>0.0</v>
      </c>
      <c r="J9" s="263">
        <f>SUMPRODUCT(L20:L23-L19:L22,J8-J20:J23,N(J8&gt;J20:J23))</f>
        <v>0.0</v>
      </c>
      <c r="K9" s="263">
        <f>SUMPRODUCT(M20:M23-M19:M22,K8-K20:K23,N(K8&gt;K20:K23))</f>
        <v>0.0</v>
      </c>
      <c r="L9" s="249"/>
    </row>
    <row r="10" spans="8:8">
      <c r="A10" s="264" t="s">
        <v>115</v>
      </c>
      <c r="B10" s="265">
        <f>(B3*B4*B5)/1000</f>
        <v>2.4</v>
      </c>
      <c r="C10" s="266">
        <f>(C3*C4*C5)/1000</f>
        <v>0.0</v>
      </c>
      <c r="D10" s="266">
        <f>(D3*D4*D5)/1000</f>
        <v>0.0</v>
      </c>
      <c r="E10" s="266">
        <f>(E3*E4*E5)/1000</f>
        <v>0.0</v>
      </c>
      <c r="F10" s="266">
        <f>(F3*F4*F5)/1000</f>
        <v>0.0</v>
      </c>
      <c r="G10" s="266">
        <f>(G3*G4*G5)/1000</f>
        <v>0.0</v>
      </c>
      <c r="H10" s="266">
        <f>(H3*H4*H5)/1000</f>
        <v>0.0</v>
      </c>
      <c r="I10" s="266">
        <f>(I3*I4*I5)/1000</f>
        <v>0.0</v>
      </c>
      <c r="J10" s="266">
        <f>(J3*J4*J5)/1000</f>
        <v>0.0</v>
      </c>
      <c r="K10" s="266">
        <f>(K3*K4*K5)/1000</f>
        <v>0.0</v>
      </c>
      <c r="L10" s="249"/>
    </row>
    <row r="11" spans="8:8">
      <c r="A11" s="267" t="s">
        <v>116</v>
      </c>
      <c r="B11" s="268">
        <f>B10*B7</f>
        <v>0.0</v>
      </c>
      <c r="C11" s="269">
        <f>C10*C7</f>
        <v>0.0</v>
      </c>
      <c r="D11" s="269">
        <f>D10*D7</f>
        <v>0.0</v>
      </c>
      <c r="E11" s="269">
        <f>E10*E7</f>
        <v>0.0</v>
      </c>
      <c r="F11" s="269">
        <f>F10*F7</f>
        <v>0.0</v>
      </c>
      <c r="G11" s="269">
        <f>G10*G7</f>
        <v>0.0</v>
      </c>
      <c r="H11" s="269">
        <f>H10*H7</f>
        <v>0.0</v>
      </c>
      <c r="I11" s="269">
        <f>I10*I7</f>
        <v>0.0</v>
      </c>
      <c r="J11" s="269">
        <f>J10*J7</f>
        <v>0.0</v>
      </c>
      <c r="K11" s="269">
        <f>K10*K7</f>
        <v>0.0</v>
      </c>
      <c r="L11" s="249"/>
    </row>
    <row r="12" spans="8:8">
      <c r="A12" s="267" t="s">
        <v>117</v>
      </c>
      <c r="B12" s="265">
        <f>(B3*B4*B5*7)/1000</f>
        <v>16.8</v>
      </c>
      <c r="C12" s="266">
        <f>(C3*C4*C5*7)/1000</f>
        <v>0.0</v>
      </c>
      <c r="D12" s="266">
        <f>(D3*D4*D5*7)/1000</f>
        <v>0.0</v>
      </c>
      <c r="E12" s="266">
        <f>(E3*E4*E5*7)/1000</f>
        <v>0.0</v>
      </c>
      <c r="F12" s="266">
        <f>(F3*F4*F5*7)/1000</f>
        <v>0.0</v>
      </c>
      <c r="G12" s="266">
        <f>(G3*G4*G5*7)/1000</f>
        <v>0.0</v>
      </c>
      <c r="H12" s="266">
        <f>(H3*H4*H5*7)/1000</f>
        <v>0.0</v>
      </c>
      <c r="I12" s="266">
        <f>(I3*I4*I5*7)/1000</f>
        <v>0.0</v>
      </c>
      <c r="J12" s="266">
        <f>(J3*J4*J5*7)/1000</f>
        <v>0.0</v>
      </c>
      <c r="K12" s="266">
        <f>(K3*K4*K5*7)/1000</f>
        <v>0.0</v>
      </c>
      <c r="L12" s="249"/>
    </row>
    <row r="13" spans="8:8">
      <c r="A13" s="267" t="s">
        <v>118</v>
      </c>
      <c r="B13" s="268">
        <f>B12*B7</f>
        <v>0.0</v>
      </c>
      <c r="C13" s="269">
        <f>C12*C7</f>
        <v>0.0</v>
      </c>
      <c r="D13" s="269">
        <f>D12*D7</f>
        <v>0.0</v>
      </c>
      <c r="E13" s="269">
        <f>E12*E7</f>
        <v>0.0</v>
      </c>
      <c r="F13" s="269">
        <f>F12*F7</f>
        <v>0.0</v>
      </c>
      <c r="G13" s="269">
        <f>G12*G7</f>
        <v>0.0</v>
      </c>
      <c r="H13" s="269">
        <f>H12*H7</f>
        <v>0.0</v>
      </c>
      <c r="I13" s="269">
        <f>I12*I7</f>
        <v>0.0</v>
      </c>
      <c r="J13" s="269">
        <f>J12*J7</f>
        <v>0.0</v>
      </c>
      <c r="K13" s="269">
        <f>K12*K7</f>
        <v>0.0</v>
      </c>
      <c r="L13" s="249"/>
    </row>
    <row r="14" spans="8:8">
      <c r="A14" s="267" t="s">
        <v>121</v>
      </c>
      <c r="B14" s="265">
        <f>(B3*B4*B5*365)/1000</f>
        <v>876.0</v>
      </c>
      <c r="C14" s="266">
        <f>(C3*C4*C5*365)/1000</f>
        <v>0.0</v>
      </c>
      <c r="D14" s="266">
        <f>(D3*D4*D5*365)/1000</f>
        <v>0.0</v>
      </c>
      <c r="E14" s="266">
        <f>(E3*E4*E5*365)/1000</f>
        <v>0.0</v>
      </c>
      <c r="F14" s="266">
        <f>(F3*F4*F5*365)/1000</f>
        <v>0.0</v>
      </c>
      <c r="G14" s="266">
        <f>(G3*G4*G5*365)/1000</f>
        <v>0.0</v>
      </c>
      <c r="H14" s="266">
        <f>(H3*H4*H5*365)/1000</f>
        <v>0.0</v>
      </c>
      <c r="I14" s="266">
        <f>(I3*I4*I5*365)/1000</f>
        <v>0.0</v>
      </c>
      <c r="J14" s="266">
        <f>(J3*J4*J5*365)/1000</f>
        <v>0.0</v>
      </c>
      <c r="K14" s="266">
        <f>(K3*K4*K5*365)/1000</f>
        <v>0.0</v>
      </c>
      <c r="L14" s="249"/>
    </row>
    <row r="15" spans="8:8">
      <c r="A15" s="270" t="s">
        <v>122</v>
      </c>
      <c r="B15" s="271">
        <f>B14*B7</f>
        <v>0.0</v>
      </c>
      <c r="C15" s="272">
        <f>C14*C7</f>
        <v>0.0</v>
      </c>
      <c r="D15" s="272">
        <f>D14*D7</f>
        <v>0.0</v>
      </c>
      <c r="E15" s="272">
        <f>E14*E7</f>
        <v>0.0</v>
      </c>
      <c r="F15" s="272">
        <f>F14*F7</f>
        <v>0.0</v>
      </c>
      <c r="G15" s="272">
        <f>G14*G7</f>
        <v>0.0</v>
      </c>
      <c r="H15" s="272">
        <f>H14*H7</f>
        <v>0.0</v>
      </c>
      <c r="I15" s="272">
        <f>I14*I7</f>
        <v>0.0</v>
      </c>
      <c r="J15" s="272">
        <f>J14*J7</f>
        <v>0.0</v>
      </c>
      <c r="K15" s="272">
        <f>K14*K7</f>
        <v>0.0</v>
      </c>
      <c r="L15" s="249"/>
    </row>
    <row r="16" spans="8:8">
      <c r="A16" s="273" t="s">
        <v>26</v>
      </c>
      <c r="B16" s="274"/>
      <c r="C16" s="274"/>
      <c r="D16" s="249"/>
      <c r="E16" s="249"/>
      <c r="F16" s="249"/>
      <c r="G16" s="249"/>
      <c r="H16" s="249"/>
      <c r="I16" s="249"/>
      <c r="J16" s="249"/>
      <c r="K16" s="249"/>
      <c r="L16" s="249"/>
    </row>
    <row r="17" spans="8:8">
      <c r="A17" s="248"/>
      <c r="B17" s="249"/>
      <c r="C17" s="249"/>
      <c r="D17" s="249"/>
      <c r="E17" s="249"/>
      <c r="F17" s="249"/>
      <c r="G17" s="249"/>
      <c r="H17" s="249"/>
      <c r="I17" s="249"/>
      <c r="J17" s="249"/>
      <c r="K17" s="249"/>
      <c r="L17" s="249"/>
    </row>
    <row r="18" spans="8:8">
      <c r="A18" s="248"/>
      <c r="B18" s="275" t="s">
        <v>145</v>
      </c>
      <c r="C18" s="276" t="s">
        <v>146</v>
      </c>
      <c r="D18" s="277" t="s">
        <v>13</v>
      </c>
      <c r="E18" s="249"/>
      <c r="F18" s="278"/>
      <c r="G18" s="279"/>
      <c r="H18" s="279"/>
      <c r="I18" s="279"/>
      <c r="J18" s="280"/>
      <c r="K18" s="249"/>
      <c r="L18" s="249"/>
    </row>
    <row r="19" spans="8:8">
      <c r="A19" s="248"/>
      <c r="B19" s="281"/>
      <c r="C19" s="282"/>
      <c r="D19" s="283"/>
      <c r="E19" s="249"/>
      <c r="F19" s="284"/>
      <c r="G19" s="285"/>
      <c r="H19" s="285"/>
      <c r="I19" s="285"/>
      <c r="J19" s="286"/>
      <c r="K19" s="249"/>
      <c r="L19" s="249"/>
    </row>
    <row r="20" spans="8:8">
      <c r="A20" s="287" t="s">
        <v>144</v>
      </c>
      <c r="B20" s="278">
        <v>0.0</v>
      </c>
      <c r="C20" s="278">
        <v>50.0</v>
      </c>
      <c r="D20" s="288">
        <v>59.47</v>
      </c>
      <c r="E20" s="249"/>
      <c r="F20" s="284"/>
      <c r="G20" s="285"/>
      <c r="H20" s="285"/>
      <c r="I20" s="285"/>
      <c r="J20" s="286"/>
      <c r="K20" s="249"/>
      <c r="L20" s="249"/>
    </row>
    <row r="21" spans="8:8">
      <c r="A21" s="284" t="s">
        <v>141</v>
      </c>
      <c r="B21" s="284">
        <v>50.0</v>
      </c>
      <c r="C21" s="284">
        <v>150.0</v>
      </c>
      <c r="D21" s="289">
        <v>68.37</v>
      </c>
      <c r="E21" s="249"/>
      <c r="F21" s="262" t="s">
        <v>138</v>
      </c>
      <c r="G21" s="279"/>
      <c r="H21" s="279"/>
      <c r="I21" s="262"/>
      <c r="J21" s="290"/>
      <c r="K21" s="249"/>
      <c r="L21" s="249"/>
    </row>
    <row r="22" spans="8:8">
      <c r="A22" s="284" t="s">
        <v>142</v>
      </c>
      <c r="B22" s="284">
        <v>150.0</v>
      </c>
      <c r="C22" s="284">
        <v>300.0</v>
      </c>
      <c r="D22" s="289">
        <v>89.87</v>
      </c>
      <c r="E22" s="249"/>
      <c r="F22" s="291" t="s">
        <v>139</v>
      </c>
      <c r="G22" s="292"/>
      <c r="H22" s="292"/>
      <c r="I22" s="291"/>
      <c r="J22" s="293"/>
      <c r="K22" s="249"/>
      <c r="L22" s="249"/>
    </row>
    <row r="23" spans="8:8">
      <c r="A23" s="284" t="s">
        <v>143</v>
      </c>
      <c r="B23" s="284">
        <v>300.0</v>
      </c>
      <c r="C23" s="284"/>
      <c r="D23" s="289">
        <v>127.27</v>
      </c>
      <c r="E23" s="249"/>
      <c r="F23" s="294" t="s">
        <v>115</v>
      </c>
      <c r="G23" s="292"/>
      <c r="H23" s="292"/>
      <c r="I23" s="294"/>
      <c r="J23" s="295"/>
      <c r="K23" s="249"/>
      <c r="L23" s="249"/>
    </row>
    <row r="24" spans="8:8">
      <c r="A24" s="296"/>
      <c r="B24" s="297"/>
      <c r="C24" s="297"/>
      <c r="D24" s="298"/>
      <c r="E24" s="249"/>
      <c r="F24" s="294" t="s">
        <v>116</v>
      </c>
      <c r="G24" s="292"/>
      <c r="H24" s="292"/>
      <c r="I24" s="294"/>
      <c r="J24" s="295"/>
      <c r="K24" s="249"/>
      <c r="L24" s="249"/>
    </row>
    <row r="25" spans="8:8">
      <c r="A25" s="248"/>
      <c r="B25" s="249"/>
      <c r="C25" s="249"/>
      <c r="D25" s="249"/>
      <c r="E25" s="249"/>
      <c r="F25" s="294" t="s">
        <v>117</v>
      </c>
      <c r="G25" s="292"/>
      <c r="H25" s="292"/>
      <c r="I25" s="294"/>
      <c r="J25" s="295"/>
      <c r="K25" s="249"/>
      <c r="L25" s="249"/>
    </row>
    <row r="26" spans="8:8">
      <c r="A26" s="248"/>
      <c r="B26" s="249"/>
      <c r="C26" s="249"/>
      <c r="D26" s="249"/>
      <c r="E26" s="249"/>
      <c r="F26" s="294" t="s">
        <v>118</v>
      </c>
      <c r="G26" s="292"/>
      <c r="H26" s="292"/>
      <c r="I26" s="294"/>
      <c r="J26" s="295"/>
      <c r="K26" s="249"/>
      <c r="L26" s="249"/>
    </row>
    <row r="27" spans="8:8">
      <c r="A27" s="248"/>
      <c r="B27" s="249"/>
      <c r="C27" s="249"/>
      <c r="D27" s="249"/>
      <c r="E27" s="249"/>
      <c r="F27" s="294" t="s">
        <v>121</v>
      </c>
      <c r="G27" s="292"/>
      <c r="H27" s="292"/>
      <c r="I27" s="294"/>
      <c r="J27" s="295"/>
      <c r="K27" s="249"/>
      <c r="L27" s="249"/>
    </row>
    <row r="28" spans="8:8">
      <c r="A28" s="248"/>
      <c r="B28" s="249"/>
      <c r="C28" s="249"/>
      <c r="D28" s="249"/>
      <c r="E28" s="249"/>
      <c r="F28" s="299" t="s">
        <v>122</v>
      </c>
      <c r="G28" s="300"/>
      <c r="H28" s="300"/>
      <c r="I28" s="299"/>
      <c r="J28" s="301"/>
      <c r="K28" s="249"/>
      <c r="L28" s="249"/>
    </row>
    <row r="29" spans="8:8">
      <c r="A29" s="248"/>
      <c r="B29" s="249"/>
      <c r="C29" s="249"/>
      <c r="D29" s="249"/>
      <c r="E29" s="249"/>
      <c r="F29" s="284"/>
      <c r="G29" s="285"/>
      <c r="H29" s="285"/>
      <c r="I29" s="285"/>
      <c r="J29" s="286"/>
      <c r="K29" s="249"/>
      <c r="L29" s="249"/>
    </row>
    <row r="30" spans="8:8">
      <c r="A30" s="248"/>
      <c r="B30" s="249"/>
      <c r="C30" s="249"/>
      <c r="D30" s="249"/>
      <c r="E30" s="249"/>
      <c r="F30" s="284"/>
      <c r="G30" s="285"/>
      <c r="H30" s="285"/>
      <c r="I30" s="285"/>
      <c r="J30" s="286"/>
      <c r="K30" s="249"/>
      <c r="L30" s="249"/>
    </row>
    <row r="31" spans="8:8">
      <c r="A31" s="248"/>
      <c r="B31" s="249"/>
      <c r="C31" s="249"/>
      <c r="D31" s="249"/>
      <c r="E31" s="249"/>
      <c r="F31" s="297"/>
      <c r="G31" s="300"/>
      <c r="H31" s="300"/>
      <c r="I31" s="300"/>
      <c r="J31" s="302"/>
      <c r="K31" s="249"/>
      <c r="L31" s="249"/>
    </row>
    <row r="32" spans="8:8">
      <c r="A32" s="248"/>
      <c r="B32" s="249"/>
      <c r="C32" s="249"/>
      <c r="D32" s="249"/>
      <c r="E32" s="249"/>
      <c r="F32" s="249"/>
      <c r="G32" s="249"/>
      <c r="H32" s="249"/>
      <c r="I32" s="249"/>
      <c r="J32" s="249"/>
      <c r="K32" s="249"/>
      <c r="L32" s="249"/>
    </row>
    <row r="33" spans="8:8">
      <c r="A33" s="248"/>
      <c r="B33" s="249"/>
      <c r="C33" s="249"/>
      <c r="D33" s="249"/>
      <c r="E33" s="249"/>
      <c r="F33" s="249"/>
      <c r="G33" s="249"/>
      <c r="H33" s="249"/>
      <c r="I33" s="249"/>
      <c r="J33" s="249"/>
      <c r="K33" s="249"/>
      <c r="L33" s="249"/>
    </row>
    <row r="34" spans="8:8">
      <c r="A34" s="248"/>
      <c r="B34" s="249"/>
      <c r="C34" s="249"/>
      <c r="D34" s="249"/>
      <c r="E34" s="249"/>
      <c r="F34" s="249"/>
      <c r="G34" s="249"/>
      <c r="H34" s="249"/>
      <c r="I34" s="249"/>
      <c r="J34" s="249"/>
      <c r="K34" s="249"/>
      <c r="L34" s="249"/>
    </row>
    <row r="35" spans="8:8">
      <c r="A35" s="248"/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</row>
    <row r="36" spans="8:8">
      <c r="A36" s="248"/>
      <c r="B36" s="249"/>
      <c r="C36" s="249"/>
      <c r="D36" s="249"/>
      <c r="E36" s="249"/>
      <c r="F36" s="249"/>
      <c r="G36" s="249"/>
      <c r="H36" s="249"/>
      <c r="I36" s="249"/>
      <c r="J36" s="249"/>
      <c r="K36" s="249"/>
      <c r="L36" s="24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>
  <Application>Kingsoft Office</Application>
  <ScaleCrop>0</ScaleCrop>
  <LinksUpToDate>0</LinksUpToD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SM-T585</dc:creator>
  <dcterms:created xsi:type="dcterms:W3CDTF">2022-04-08T08:47:21Z</dcterms:created>
  <dcterms:modified xsi:type="dcterms:W3CDTF">2022-04-12T11:15:19Z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18e0b970635b406cae1ad1192842bce5</vt:lpwstr>
  </property>
</Properties>
</file>