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rie\Desktop\"/>
    </mc:Choice>
  </mc:AlternateContent>
  <xr:revisionPtr revIDLastSave="0" documentId="13_ncr:1_{9E12CBD5-26CF-4925-83DC-AF68047E853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capitulatif" sheetId="9" r:id="rId1"/>
    <sheet name="historique1" sheetId="13" r:id="rId2"/>
    <sheet name="essais boucle" sheetId="8" r:id="rId3"/>
    <sheet name="données" sheetId="12" r:id="rId4"/>
  </sheets>
  <definedNames>
    <definedName name="calcaire1">#REF!</definedName>
    <definedName name="calcaire1.2">#REF!</definedName>
    <definedName name="calcaire2">#REF!</definedName>
    <definedName name="calcaire2.2">#REF!</definedName>
    <definedName name="dix_14">'essais boucle'!$U$24</definedName>
    <definedName name="F1G">#REF!</definedName>
    <definedName name="F2.1">données!$P$5:$Q$5</definedName>
    <definedName name="F2.2">données!$P$6:$Q$6</definedName>
    <definedName name="F2.3">données!$P$7:$Q$7</definedName>
    <definedName name="F2.4">données!$P$8:$Q$8</definedName>
    <definedName name="formule">#REF!</definedName>
    <definedName name="formule1">données!$G$5:$J$5</definedName>
    <definedName name="formule2">données!$G$6:$J$6</definedName>
    <definedName name="formule3">données!$G$7:$J$7</definedName>
    <definedName name="formule4">données!$G$8:$J$8</definedName>
    <definedName name="formule5">données!$G$9:$J$9</definedName>
    <definedName name="formules">#REF!</definedName>
    <definedName name="galet1">#REF!</definedName>
    <definedName name="galet2">#REF!</definedName>
    <definedName name="Pas_10_14">'essais boucle'!$U$23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" i="8" l="1"/>
  <c r="K8" i="8"/>
  <c r="K7" i="8" s="1"/>
  <c r="J8" i="8"/>
  <c r="J7" i="8" s="1"/>
  <c r="I8" i="8"/>
  <c r="I7" i="8" s="1"/>
  <c r="J40" i="8" s="1"/>
  <c r="H8" i="8"/>
  <c r="G65" i="8"/>
  <c r="G60" i="8"/>
  <c r="G56" i="8"/>
  <c r="G51" i="8"/>
  <c r="G46" i="8"/>
  <c r="N5" i="9"/>
  <c r="R9" i="8"/>
  <c r="F18" i="8"/>
  <c r="E18" i="8"/>
  <c r="D18" i="8"/>
  <c r="C18" i="8"/>
  <c r="AD27" i="8"/>
  <c r="AD26" i="8"/>
  <c r="V9" i="8"/>
  <c r="N44" i="8"/>
  <c r="W6" i="8"/>
  <c r="D39" i="8" s="1"/>
  <c r="W5" i="8"/>
  <c r="D38" i="8" s="1"/>
  <c r="V5" i="8"/>
  <c r="C38" i="8" s="1"/>
  <c r="V6" i="8"/>
  <c r="C39" i="8" s="1"/>
  <c r="H6" i="8"/>
  <c r="C19" i="8" s="1"/>
  <c r="K6" i="8"/>
  <c r="F19" i="8" s="1"/>
  <c r="J6" i="8"/>
  <c r="E19" i="8" s="1"/>
  <c r="I6" i="8"/>
  <c r="D19" i="8" s="1"/>
  <c r="K5" i="8"/>
  <c r="O52" i="8" s="1"/>
  <c r="J5" i="8"/>
  <c r="O51" i="8" s="1"/>
  <c r="I5" i="8"/>
  <c r="O50" i="8" s="1"/>
  <c r="H5" i="8"/>
  <c r="O49" i="8" s="1"/>
  <c r="U26" i="8"/>
  <c r="T34" i="8" s="1"/>
  <c r="AA32" i="8" s="1"/>
  <c r="D8" i="8"/>
  <c r="D6" i="8"/>
  <c r="F9" i="9"/>
  <c r="N53" i="8"/>
  <c r="N48" i="8"/>
  <c r="N39" i="8"/>
  <c r="N34" i="8"/>
  <c r="D12" i="8"/>
  <c r="W9" i="8"/>
  <c r="R8" i="8"/>
  <c r="Q25" i="8" s="1"/>
  <c r="Q21" i="8" s="1"/>
  <c r="U19" i="8"/>
  <c r="S9" i="8" l="1"/>
  <c r="V7" i="8" s="1"/>
  <c r="V8" i="8" s="1"/>
  <c r="C20" i="8"/>
  <c r="E10" i="9" s="1"/>
  <c r="F10" i="9" s="1"/>
  <c r="C21" i="8"/>
  <c r="C66" i="8"/>
  <c r="F66" i="8"/>
  <c r="E66" i="8"/>
  <c r="D66" i="8"/>
  <c r="C47" i="8"/>
  <c r="D47" i="8"/>
  <c r="F47" i="8"/>
  <c r="E47" i="8"/>
  <c r="F21" i="8"/>
  <c r="D21" i="8"/>
  <c r="E21" i="8"/>
  <c r="F20" i="8"/>
  <c r="E20" i="8"/>
  <c r="D20" i="8"/>
  <c r="U34" i="8"/>
  <c r="T35" i="8" s="1"/>
  <c r="W10" i="8"/>
  <c r="V10" i="8"/>
  <c r="E8" i="8"/>
  <c r="J35" i="8" s="1"/>
  <c r="AA26" i="8"/>
  <c r="D9" i="8"/>
  <c r="Q19" i="8"/>
  <c r="Q20" i="8" s="1"/>
  <c r="Q26" i="8"/>
  <c r="Q27" i="8"/>
  <c r="M22" i="8"/>
  <c r="E13" i="9" l="1"/>
  <c r="F13" i="9" s="1"/>
  <c r="E61" i="8"/>
  <c r="D61" i="8"/>
  <c r="F61" i="8"/>
  <c r="C61" i="8"/>
  <c r="G61" i="8" s="1"/>
  <c r="E11" i="9"/>
  <c r="F11" i="9" s="1"/>
  <c r="D52" i="8"/>
  <c r="F52" i="8"/>
  <c r="E52" i="8"/>
  <c r="C52" i="8"/>
  <c r="E12" i="9"/>
  <c r="F12" i="9" s="1"/>
  <c r="D57" i="8"/>
  <c r="E57" i="8"/>
  <c r="F57" i="8"/>
  <c r="C57" i="8"/>
  <c r="V13" i="8"/>
  <c r="V14" i="8" s="1"/>
  <c r="D24" i="8"/>
  <c r="D25" i="8" s="1"/>
  <c r="N35" i="8"/>
  <c r="G47" i="8"/>
  <c r="K35" i="8"/>
  <c r="Q35" i="8"/>
  <c r="R35" i="8"/>
  <c r="W7" i="8"/>
  <c r="M35" i="8"/>
  <c r="L35" i="8"/>
  <c r="AB32" i="8"/>
  <c r="AA33" i="8" s="1"/>
  <c r="AA34" i="8" s="1"/>
  <c r="AB26" i="8"/>
  <c r="H10" i="8" l="1"/>
  <c r="H11" i="8" s="1"/>
  <c r="R36" i="8"/>
  <c r="Z7" i="8"/>
  <c r="AA7" i="8" s="1"/>
  <c r="AB7" i="8" s="1"/>
  <c r="Z6" i="8"/>
  <c r="AA6" i="8" s="1"/>
  <c r="AB6" i="8" s="1"/>
  <c r="Q36" i="8"/>
  <c r="L40" i="8"/>
  <c r="K40" i="8"/>
  <c r="M40" i="8"/>
  <c r="K45" i="8"/>
  <c r="L45" i="8"/>
  <c r="M45" i="8"/>
  <c r="J45" i="8"/>
  <c r="J49" i="8"/>
  <c r="AA27" i="8"/>
  <c r="AA28" i="8" s="1"/>
  <c r="X27" i="8"/>
  <c r="X33" i="8"/>
  <c r="Z33" i="8"/>
  <c r="Z34" i="8" s="1"/>
  <c r="Y33" i="8"/>
  <c r="Y34" i="8" s="1"/>
  <c r="Y27" i="8"/>
  <c r="Y28" i="8" s="1"/>
  <c r="Z27" i="8"/>
  <c r="Z28" i="8" s="1"/>
  <c r="W8" i="8"/>
  <c r="S35" i="8"/>
  <c r="Z11" i="8"/>
  <c r="AA11" i="8" s="1"/>
  <c r="G57" i="8" l="1"/>
  <c r="G66" i="8"/>
  <c r="C72" i="8"/>
  <c r="C73" i="8" s="1"/>
  <c r="C29" i="8" s="1"/>
  <c r="G52" i="8"/>
  <c r="F72" i="8"/>
  <c r="F73" i="8" s="1"/>
  <c r="C32" i="8" s="1"/>
  <c r="E72" i="8"/>
  <c r="E73" i="8" s="1"/>
  <c r="C31" i="8" s="1"/>
  <c r="D72" i="8"/>
  <c r="D73" i="8" s="1"/>
  <c r="C30" i="8" s="1"/>
  <c r="Z37" i="8"/>
  <c r="AG26" i="8" s="1"/>
  <c r="Q17" i="9" s="1"/>
  <c r="Y37" i="8"/>
  <c r="AF26" i="8" s="1"/>
  <c r="P17" i="9" s="1"/>
  <c r="AA37" i="8"/>
  <c r="AH27" i="8" s="1"/>
  <c r="R18" i="9" s="1"/>
  <c r="N45" i="8"/>
  <c r="L49" i="8"/>
  <c r="K49" i="8"/>
  <c r="M49" i="8"/>
  <c r="X34" i="8"/>
  <c r="AB33" i="8"/>
  <c r="X28" i="8"/>
  <c r="AB27" i="8"/>
  <c r="S36" i="8"/>
  <c r="Z8" i="8"/>
  <c r="AA8" i="8" s="1"/>
  <c r="AB8" i="8" s="1"/>
  <c r="T36" i="8"/>
  <c r="U35" i="8"/>
  <c r="J54" i="8"/>
  <c r="K54" i="8"/>
  <c r="L54" i="8"/>
  <c r="M54" i="8"/>
  <c r="J60" i="8" l="1"/>
  <c r="J61" i="8" s="1"/>
  <c r="AF27" i="8"/>
  <c r="P18" i="9" s="1"/>
  <c r="AG27" i="8"/>
  <c r="Q18" i="9" s="1"/>
  <c r="AH26" i="8"/>
  <c r="R17" i="9" s="1"/>
  <c r="X37" i="8"/>
  <c r="AE26" i="8" s="1"/>
  <c r="O17" i="9" s="1"/>
  <c r="AA9" i="8"/>
  <c r="M60" i="8"/>
  <c r="M61" i="8" s="1"/>
  <c r="K60" i="8"/>
  <c r="Q52" i="8" s="1"/>
  <c r="L60" i="8"/>
  <c r="N49" i="8"/>
  <c r="N40" i="8"/>
  <c r="AB34" i="8"/>
  <c r="AB28" i="8"/>
  <c r="Q5" i="9"/>
  <c r="P5" i="9"/>
  <c r="AB11" i="8"/>
  <c r="U36" i="8"/>
  <c r="Z9" i="8"/>
  <c r="N54" i="8"/>
  <c r="P51" i="8" l="1"/>
  <c r="I12" i="9" s="1"/>
  <c r="D32" i="8"/>
  <c r="E32" i="8" s="1"/>
  <c r="F15" i="9" s="1"/>
  <c r="E15" i="9" s="1"/>
  <c r="AE27" i="8"/>
  <c r="O18" i="9" s="1"/>
  <c r="R5" i="9"/>
  <c r="AB9" i="8"/>
  <c r="K61" i="8"/>
  <c r="N7" i="8" s="1"/>
  <c r="R50" i="8"/>
  <c r="K11" i="9" s="1"/>
  <c r="R51" i="8"/>
  <c r="K12" i="9" s="1"/>
  <c r="S50" i="8"/>
  <c r="L11" i="9" s="1"/>
  <c r="S51" i="8"/>
  <c r="L12" i="9" s="1"/>
  <c r="Q49" i="8"/>
  <c r="J10" i="9" s="1"/>
  <c r="P52" i="8"/>
  <c r="I13" i="9" s="1"/>
  <c r="P50" i="8"/>
  <c r="I11" i="9" s="1"/>
  <c r="R52" i="8"/>
  <c r="L61" i="8"/>
  <c r="R49" i="8"/>
  <c r="K10" i="9" s="1"/>
  <c r="S52" i="8"/>
  <c r="Q50" i="8"/>
  <c r="J11" i="9" s="1"/>
  <c r="Q51" i="8"/>
  <c r="J12" i="9" s="1"/>
  <c r="S49" i="8"/>
  <c r="L10" i="9" s="1"/>
  <c r="P49" i="8"/>
  <c r="I10" i="9" s="1"/>
  <c r="O5" i="9"/>
  <c r="AB12" i="8"/>
  <c r="M26" i="8"/>
  <c r="L26" i="8"/>
  <c r="N9" i="8"/>
  <c r="O9" i="8" s="1"/>
  <c r="D34" i="8" l="1"/>
  <c r="O7" i="8"/>
  <c r="P7" i="8" s="1"/>
  <c r="K21" i="8" s="1"/>
  <c r="J5" i="9" s="1"/>
  <c r="J13" i="9" s="1"/>
  <c r="N6" i="8"/>
  <c r="N8" i="8"/>
  <c r="O8" i="8" s="1"/>
  <c r="P8" i="8" s="1"/>
  <c r="L21" i="8" s="1"/>
  <c r="K5" i="9" s="1"/>
  <c r="K13" i="9" s="1"/>
  <c r="D31" i="8"/>
  <c r="E31" i="8" s="1"/>
  <c r="S5" i="9"/>
  <c r="Q6" i="9" s="1"/>
  <c r="P9" i="8"/>
  <c r="J26" i="8"/>
  <c r="K26" i="8"/>
  <c r="O6" i="8" l="1"/>
  <c r="P6" i="8" s="1"/>
  <c r="D40" i="8"/>
  <c r="E18" i="9" s="1"/>
  <c r="C40" i="8"/>
  <c r="C41" i="8" s="1"/>
  <c r="D30" i="8"/>
  <c r="E30" i="8" s="1"/>
  <c r="N10" i="8"/>
  <c r="C33" i="8"/>
  <c r="D29" i="8"/>
  <c r="O6" i="9"/>
  <c r="R6" i="9"/>
  <c r="N26" i="8"/>
  <c r="M21" i="8"/>
  <c r="L5" i="9" s="1"/>
  <c r="N6" i="9" s="1"/>
  <c r="P6" i="9"/>
  <c r="O10" i="8" l="1"/>
  <c r="O11" i="8" s="1"/>
  <c r="J21" i="8"/>
  <c r="I5" i="9" s="1"/>
  <c r="U6" i="9" s="1"/>
  <c r="P10" i="8"/>
  <c r="M5" i="9" s="1"/>
  <c r="K6" i="9" s="1"/>
  <c r="D41" i="8"/>
  <c r="D42" i="8" s="1"/>
  <c r="E17" i="9"/>
  <c r="C42" i="8"/>
  <c r="F17" i="9"/>
  <c r="D33" i="8"/>
  <c r="E29" i="8"/>
  <c r="E33" i="8" s="1"/>
  <c r="L13" i="9"/>
  <c r="S6" i="9"/>
  <c r="N21" i="8" l="1"/>
  <c r="M29" i="8" s="1"/>
  <c r="I6" i="9"/>
  <c r="J6" i="9"/>
  <c r="L6" i="9"/>
  <c r="F18" i="9"/>
  <c r="M6" i="9" l="1"/>
</calcChain>
</file>

<file path=xl/sharedStrings.xml><?xml version="1.0" encoding="utf-8"?>
<sst xmlns="http://schemas.openxmlformats.org/spreadsheetml/2006/main" count="292" uniqueCount="113">
  <si>
    <t xml:space="preserve">Tout venant </t>
  </si>
  <si>
    <t xml:space="preserve">Primaire </t>
  </si>
  <si>
    <t xml:space="preserve">secondaire </t>
  </si>
  <si>
    <t>0/4</t>
  </si>
  <si>
    <t>16/22</t>
  </si>
  <si>
    <t>(t/h)</t>
  </si>
  <si>
    <t>%</t>
  </si>
  <si>
    <t>t/h</t>
  </si>
  <si>
    <t>galets</t>
  </si>
  <si>
    <t>mélangeur 1</t>
  </si>
  <si>
    <t>mélangeur 2</t>
  </si>
  <si>
    <t>Total (t/h)</t>
  </si>
  <si>
    <t>total</t>
  </si>
  <si>
    <t>tonnage total</t>
  </si>
  <si>
    <t>Heure  fonctionnement</t>
  </si>
  <si>
    <t>récap</t>
  </si>
  <si>
    <t>tonnage</t>
  </si>
  <si>
    <t xml:space="preserve">tonage mesure </t>
  </si>
  <si>
    <t>bascule 2</t>
  </si>
  <si>
    <t>bascule 1</t>
  </si>
  <si>
    <t>tonage total</t>
  </si>
  <si>
    <t>tonage mesuré</t>
  </si>
  <si>
    <t>concasser</t>
  </si>
  <si>
    <t>total (tonnes)</t>
  </si>
  <si>
    <t>total tonage des deux cycle</t>
  </si>
  <si>
    <t>tonage totale</t>
  </si>
  <si>
    <t>total mesuré</t>
  </si>
  <si>
    <t>tonnage mesuré</t>
  </si>
  <si>
    <t>TV</t>
  </si>
  <si>
    <t xml:space="preserve">heure fontinnement </t>
  </si>
  <si>
    <t>Calcaire</t>
  </si>
  <si>
    <t>total journée (T)</t>
  </si>
  <si>
    <t>total jour</t>
  </si>
  <si>
    <t>galet</t>
  </si>
  <si>
    <t>récapitulative de production</t>
  </si>
  <si>
    <t>granulomètrie</t>
  </si>
  <si>
    <t>Sable</t>
  </si>
  <si>
    <t>Galets</t>
  </si>
  <si>
    <t>pourcentage</t>
  </si>
  <si>
    <t>tonnes/h</t>
  </si>
  <si>
    <t>TV+mélange</t>
  </si>
  <si>
    <t>avec retour</t>
  </si>
  <si>
    <t>bascule 2bis</t>
  </si>
  <si>
    <t>(t/h) &gt;22</t>
  </si>
  <si>
    <t>(t/h) &lt;22</t>
  </si>
  <si>
    <t>heure :</t>
  </si>
  <si>
    <t>sortie concasse</t>
  </si>
  <si>
    <t>production 10/14</t>
  </si>
  <si>
    <t>total (TO)</t>
  </si>
  <si>
    <t>tonnage (TO)</t>
  </si>
  <si>
    <t>5/16</t>
  </si>
  <si>
    <t>6/10</t>
  </si>
  <si>
    <t>10/14</t>
  </si>
  <si>
    <t>4/6</t>
  </si>
  <si>
    <t xml:space="preserve">Mot de passe </t>
  </si>
  <si>
    <t>rosières</t>
  </si>
  <si>
    <t>4/16</t>
  </si>
  <si>
    <t>date</t>
  </si>
  <si>
    <t>0/4  (TO)</t>
  </si>
  <si>
    <t>4/16  (TO)</t>
  </si>
  <si>
    <t>16/22  (TO)</t>
  </si>
  <si>
    <t>total 1  (TO)</t>
  </si>
  <si>
    <t>4/6  (TO)</t>
  </si>
  <si>
    <t>6/10  (TO)</t>
  </si>
  <si>
    <t>10/14  (TO)</t>
  </si>
  <si>
    <t>total 2  (TO)</t>
  </si>
  <si>
    <t xml:space="preserve">4/6 </t>
  </si>
  <si>
    <t>Heures  fonctionnement</t>
  </si>
  <si>
    <t xml:space="preserve">heures fonctionnement </t>
  </si>
  <si>
    <t>Silco calcaire</t>
  </si>
  <si>
    <t>concassé</t>
  </si>
  <si>
    <t>Total tonnage global  (TO)</t>
  </si>
  <si>
    <t>Total tonnage</t>
  </si>
  <si>
    <t>TR3</t>
  </si>
  <si>
    <t>Compteur eau</t>
  </si>
  <si>
    <t>Compteur d'eau (journalier</t>
  </si>
  <si>
    <t>TR4</t>
  </si>
  <si>
    <t>Tv</t>
  </si>
  <si>
    <t xml:space="preserve">pourcentage </t>
  </si>
  <si>
    <t>tonnage journalié</t>
  </si>
  <si>
    <t>t/h réel</t>
  </si>
  <si>
    <t>Heures concassaseur</t>
  </si>
  <si>
    <t>Pourcentage de production</t>
  </si>
  <si>
    <t>N°1</t>
  </si>
  <si>
    <t>N°2</t>
  </si>
  <si>
    <t>N°3</t>
  </si>
  <si>
    <t>N°4</t>
  </si>
  <si>
    <t>Solvay</t>
  </si>
  <si>
    <t>galets  produit (TO)</t>
  </si>
  <si>
    <t>galet cosommé</t>
  </si>
  <si>
    <t xml:space="preserve"> (t/h)</t>
  </si>
  <si>
    <t xml:space="preserve">total tonnage </t>
  </si>
  <si>
    <t xml:space="preserve">Théorique </t>
  </si>
  <si>
    <t>Valeurs de l'installation</t>
  </si>
  <si>
    <t>14-100 t/h</t>
  </si>
  <si>
    <r>
      <rPr>
        <b/>
        <sz val="11"/>
        <color rgb="FFFF0000"/>
        <rFont val="Calibri"/>
        <family val="2"/>
        <scheme val="minor"/>
      </rPr>
      <t>7-49 t/h</t>
    </r>
  </si>
  <si>
    <t>théorique des tonnes/heures</t>
  </si>
  <si>
    <t xml:space="preserve">primaire </t>
  </si>
  <si>
    <t>débit limite 
pour les trémies</t>
  </si>
  <si>
    <r>
      <t>le débit de  la trémies doit
 être compris entre</t>
    </r>
    <r>
      <rPr>
        <b/>
        <sz val="11"/>
        <color rgb="FFFF0000"/>
        <rFont val="Calibri"/>
        <family val="2"/>
        <scheme val="minor"/>
      </rPr>
      <t xml:space="preserve"> 7t/h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 xml:space="preserve">et </t>
    </r>
    <r>
      <rPr>
        <b/>
        <sz val="11"/>
        <color rgb="FFFF0000"/>
        <rFont val="Calibri"/>
        <family val="2"/>
        <scheme val="minor"/>
      </rPr>
      <t>49 t/h</t>
    </r>
  </si>
  <si>
    <t xml:space="preserve">produit </t>
  </si>
  <si>
    <t>consommé</t>
  </si>
  <si>
    <t xml:space="preserve"> produits/consommé</t>
  </si>
  <si>
    <t>melange 1</t>
  </si>
  <si>
    <t>melange 2</t>
  </si>
  <si>
    <t>melange 3</t>
  </si>
  <si>
    <t>melange 4</t>
  </si>
  <si>
    <t>post mélange 1</t>
  </si>
  <si>
    <t>post mélange 2</t>
  </si>
  <si>
    <t>melange3</t>
  </si>
  <si>
    <t>mélange 4</t>
  </si>
  <si>
    <t>mélange 1</t>
  </si>
  <si>
    <t xml:space="preserve">sortie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</si>
</sst>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0.0"/>
    <numFmt numFmtId="165" formatCode="0&quot;t/h&quot;"/>
    <numFmt numFmtId="166" formatCode="0&quot;TO&quot;"/>
    <numFmt numFmtId="167" formatCode="0.0&quot;t/h&quot;"/>
    <numFmt numFmtId="168" formatCode="0&quot;%&quot;"/>
    <numFmt numFmtId="169" formatCode="0.00&quot;t/h&quot;"/>
    <numFmt numFmtId="170" formatCode="0&quot;m³&quot;"/>
  </numFmts>
  <fonts count="3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0.499984740745262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20"/>
      <color rgb="FF000000"/>
      <name val="Calibri"/>
      <family val="2"/>
    </font>
    <font>
      <u/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6"/>
      <color theme="5" tint="-0.249977111117893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sz val="16"/>
      <color rgb="FF00B050"/>
      <name val="Calibri"/>
      <family val="2"/>
      <scheme val="minor"/>
    </font>
    <font>
      <b/>
      <sz val="16"/>
      <name val="Calibri"/>
      <family val="2"/>
      <scheme val="minor"/>
    </font>
    <font>
      <u/>
      <sz val="1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rgb="FFFF33CC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8"/>
      <color rgb="FF000000"/>
      <name val="Segoe UI"/>
      <family val="2"/>
    </font>
    <font>
      <sz val="11"/>
      <color theme="2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5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4" tint="0.59999389629810485"/>
      </left>
      <right/>
      <top style="medium">
        <color theme="4" tint="0.59999389629810485"/>
      </top>
      <bottom style="thin">
        <color auto="1"/>
      </bottom>
      <diagonal/>
    </border>
    <border>
      <left/>
      <right/>
      <top style="medium">
        <color theme="4" tint="0.59999389629810485"/>
      </top>
      <bottom style="thin">
        <color auto="1"/>
      </bottom>
      <diagonal/>
    </border>
    <border>
      <left/>
      <right style="thin">
        <color auto="1"/>
      </right>
      <top style="medium">
        <color theme="4" tint="0.59999389629810485"/>
      </top>
      <bottom style="thin">
        <color auto="1"/>
      </bottom>
      <diagonal/>
    </border>
    <border>
      <left style="thin">
        <color auto="1"/>
      </left>
      <right style="medium">
        <color theme="4" tint="0.59999389629810485"/>
      </right>
      <top style="medium">
        <color theme="4" tint="0.59999389629810485"/>
      </top>
      <bottom style="thin">
        <color auto="1"/>
      </bottom>
      <diagonal/>
    </border>
    <border>
      <left style="medium">
        <color theme="4" tint="0.59999389629810485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theme="4" tint="0.59999389629810485"/>
      </right>
      <top style="thin">
        <color auto="1"/>
      </top>
      <bottom style="thin">
        <color auto="1"/>
      </bottom>
      <diagonal/>
    </border>
    <border>
      <left style="medium">
        <color theme="4" tint="0.59999389629810485"/>
      </left>
      <right/>
      <top/>
      <bottom/>
      <diagonal/>
    </border>
    <border>
      <left/>
      <right style="medium">
        <color theme="4" tint="0.59999389629810485"/>
      </right>
      <top/>
      <bottom/>
      <diagonal/>
    </border>
    <border>
      <left style="medium">
        <color theme="4" tint="0.59999389629810485"/>
      </left>
      <right/>
      <top style="thin">
        <color auto="1"/>
      </top>
      <bottom style="thin">
        <color auto="1"/>
      </bottom>
      <diagonal/>
    </border>
    <border>
      <left style="medium">
        <color theme="4" tint="0.59999389629810485"/>
      </left>
      <right style="thin">
        <color auto="1"/>
      </right>
      <top style="thin">
        <color auto="1"/>
      </top>
      <bottom style="medium">
        <color theme="4" tint="0.59999389629810485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theme="4" tint="0.59999389629810485"/>
      </bottom>
      <diagonal/>
    </border>
    <border>
      <left/>
      <right style="medium">
        <color theme="4" tint="0.59999389629810485"/>
      </right>
      <top/>
      <bottom style="medium">
        <color theme="4" tint="0.59999389629810485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rgb="FFFF0000"/>
      </top>
      <bottom style="medium">
        <color rgb="FFFF0000"/>
      </bottom>
      <diagonal/>
    </border>
  </borders>
  <cellStyleXfs count="2">
    <xf numFmtId="0" fontId="0" fillId="0" borderId="0"/>
    <xf numFmtId="9" fontId="14" fillId="0" borderId="0" applyFont="0" applyFill="0" applyBorder="0" applyAlignment="0" applyProtection="0"/>
  </cellStyleXfs>
  <cellXfs count="256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2" borderId="0" xfId="0" applyFill="1" applyAlignment="1">
      <alignment horizontal="center"/>
    </xf>
    <xf numFmtId="0" fontId="0" fillId="2" borderId="7" xfId="0" applyFill="1" applyBorder="1" applyAlignment="1">
      <alignment horizontal="center"/>
    </xf>
    <xf numFmtId="2" fontId="0" fillId="2" borderId="7" xfId="0" applyNumberForma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0" fillId="6" borderId="7" xfId="0" applyNumberFormat="1" applyFill="1" applyBorder="1" applyAlignment="1">
      <alignment horizontal="center"/>
    </xf>
    <xf numFmtId="0" fontId="0" fillId="6" borderId="7" xfId="0" applyFill="1" applyBorder="1" applyAlignment="1">
      <alignment horizontal="right"/>
    </xf>
    <xf numFmtId="0" fontId="0" fillId="6" borderId="7" xfId="0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5" borderId="7" xfId="0" applyNumberFormat="1" applyFill="1" applyBorder="1" applyAlignment="1">
      <alignment horizontal="center"/>
    </xf>
    <xf numFmtId="2" fontId="0" fillId="5" borderId="7" xfId="0" applyNumberForma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/>
    <xf numFmtId="0" fontId="0" fillId="0" borderId="7" xfId="0" applyBorder="1"/>
    <xf numFmtId="0" fontId="0" fillId="0" borderId="7" xfId="0" applyBorder="1" applyAlignment="1">
      <alignment horizontal="center"/>
    </xf>
    <xf numFmtId="0" fontId="0" fillId="3" borderId="5" xfId="0" applyFill="1" applyBorder="1" applyAlignment="1"/>
    <xf numFmtId="0" fontId="0" fillId="3" borderId="6" xfId="0" applyFill="1" applyBorder="1" applyAlignment="1"/>
    <xf numFmtId="0" fontId="0" fillId="5" borderId="7" xfId="0" applyFill="1" applyBorder="1" applyAlignment="1"/>
    <xf numFmtId="0" fontId="0" fillId="2" borderId="7" xfId="0" applyFill="1" applyBorder="1" applyAlignment="1"/>
    <xf numFmtId="0" fontId="0" fillId="0" borderId="0" xfId="0" applyAlignment="1"/>
    <xf numFmtId="0" fontId="0" fillId="6" borderId="7" xfId="0" applyFill="1" applyBorder="1" applyAlignment="1"/>
    <xf numFmtId="2" fontId="0" fillId="2" borderId="7" xfId="0" applyNumberFormat="1" applyFill="1" applyBorder="1" applyAlignment="1"/>
    <xf numFmtId="2" fontId="0" fillId="6" borderId="7" xfId="0" applyNumberFormat="1" applyFill="1" applyBorder="1" applyAlignment="1"/>
    <xf numFmtId="0" fontId="0" fillId="6" borderId="8" xfId="0" applyFill="1" applyBorder="1" applyAlignment="1"/>
    <xf numFmtId="2" fontId="0" fillId="6" borderId="8" xfId="0" applyNumberFormat="1" applyFill="1" applyBorder="1" applyAlignment="1"/>
    <xf numFmtId="0" fontId="0" fillId="6" borderId="3" xfId="0" applyFill="1" applyBorder="1" applyAlignment="1"/>
    <xf numFmtId="0" fontId="0" fillId="6" borderId="9" xfId="0" applyFill="1" applyBorder="1" applyAlignment="1"/>
    <xf numFmtId="0" fontId="0" fillId="6" borderId="10" xfId="0" applyFill="1" applyBorder="1" applyAlignment="1"/>
    <xf numFmtId="0" fontId="0" fillId="7" borderId="0" xfId="0" applyFill="1" applyBorder="1" applyAlignment="1"/>
    <xf numFmtId="2" fontId="0" fillId="5" borderId="7" xfId="0" applyNumberFormat="1" applyFill="1" applyBorder="1" applyAlignment="1"/>
    <xf numFmtId="0" fontId="0" fillId="7" borderId="0" xfId="0" applyFill="1" applyAlignment="1"/>
    <xf numFmtId="2" fontId="0" fillId="0" borderId="0" xfId="0" applyNumberFormat="1" applyAlignment="1"/>
    <xf numFmtId="0" fontId="0" fillId="0" borderId="7" xfId="0" applyBorder="1" applyAlignment="1"/>
    <xf numFmtId="2" fontId="0" fillId="0" borderId="7" xfId="0" applyNumberFormat="1" applyBorder="1" applyAlignment="1"/>
    <xf numFmtId="1" fontId="0" fillId="0" borderId="7" xfId="0" applyNumberFormat="1" applyBorder="1" applyAlignment="1"/>
    <xf numFmtId="0" fontId="0" fillId="0" borderId="0" xfId="0" applyBorder="1" applyAlignment="1"/>
    <xf numFmtId="0" fontId="0" fillId="0" borderId="19" xfId="0" applyBorder="1" applyAlignment="1"/>
    <xf numFmtId="0" fontId="0" fillId="0" borderId="20" xfId="0" applyBorder="1" applyAlignment="1"/>
    <xf numFmtId="0" fontId="0" fillId="0" borderId="21" xfId="0" applyBorder="1" applyAlignment="1"/>
    <xf numFmtId="0" fontId="0" fillId="0" borderId="22" xfId="0" applyBorder="1" applyAlignment="1"/>
    <xf numFmtId="0" fontId="0" fillId="0" borderId="23" xfId="0" applyBorder="1" applyAlignment="1"/>
    <xf numFmtId="1" fontId="0" fillId="0" borderId="21" xfId="0" applyNumberFormat="1" applyBorder="1" applyAlignment="1"/>
    <xf numFmtId="0" fontId="0" fillId="0" borderId="20" xfId="0" applyBorder="1" applyAlignment="1">
      <alignment horizontal="center"/>
    </xf>
    <xf numFmtId="0" fontId="0" fillId="0" borderId="25" xfId="0" applyBorder="1" applyAlignment="1"/>
    <xf numFmtId="0" fontId="0" fillId="0" borderId="26" xfId="0" applyBorder="1" applyAlignment="1"/>
    <xf numFmtId="0" fontId="0" fillId="0" borderId="27" xfId="0" applyBorder="1" applyAlignment="1"/>
    <xf numFmtId="0" fontId="0" fillId="2" borderId="30" xfId="0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0" fillId="0" borderId="7" xfId="0" applyBorder="1" applyAlignment="1">
      <alignment horizontal="right"/>
    </xf>
    <xf numFmtId="0" fontId="0" fillId="0" borderId="0" xfId="0" applyFill="1" applyBorder="1"/>
    <xf numFmtId="0" fontId="6" fillId="0" borderId="7" xfId="0" applyFont="1" applyBorder="1" applyAlignment="1"/>
    <xf numFmtId="0" fontId="6" fillId="0" borderId="7" xfId="0" applyFont="1" applyBorder="1" applyAlignment="1">
      <alignment horizontal="right"/>
    </xf>
    <xf numFmtId="0" fontId="0" fillId="5" borderId="7" xfId="0" quotePrefix="1" applyFill="1" applyBorder="1" applyAlignment="1"/>
    <xf numFmtId="0" fontId="0" fillId="2" borderId="7" xfId="0" quotePrefix="1" applyFill="1" applyBorder="1" applyAlignment="1"/>
    <xf numFmtId="0" fontId="0" fillId="2" borderId="30" xfId="0" quotePrefix="1" applyFill="1" applyBorder="1" applyAlignment="1"/>
    <xf numFmtId="0" fontId="0" fillId="0" borderId="7" xfId="0" quotePrefix="1" applyBorder="1" applyAlignment="1">
      <alignment horizontal="center"/>
    </xf>
    <xf numFmtId="12" fontId="0" fillId="2" borderId="7" xfId="0" quotePrefix="1" applyNumberFormat="1" applyFill="1" applyBorder="1" applyAlignment="1"/>
    <xf numFmtId="0" fontId="0" fillId="0" borderId="7" xfId="0" quotePrefix="1" applyBorder="1" applyAlignment="1"/>
    <xf numFmtId="2" fontId="4" fillId="5" borderId="7" xfId="0" applyNumberFormat="1" applyFont="1" applyFill="1" applyBorder="1" applyAlignment="1">
      <alignment horizontal="center"/>
    </xf>
    <xf numFmtId="0" fontId="4" fillId="5" borderId="7" xfId="0" applyFont="1" applyFill="1" applyBorder="1" applyAlignment="1"/>
    <xf numFmtId="0" fontId="5" fillId="0" borderId="0" xfId="0" applyFont="1" applyBorder="1"/>
    <xf numFmtId="1" fontId="0" fillId="0" borderId="0" xfId="0" applyNumberFormat="1" applyAlignment="1"/>
    <xf numFmtId="0" fontId="7" fillId="0" borderId="2" xfId="0" applyFont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1" fontId="0" fillId="0" borderId="0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 applyBorder="1" applyAlignment="1"/>
    <xf numFmtId="14" fontId="0" fillId="0" borderId="0" xfId="0" applyNumberFormat="1" applyAlignment="1"/>
    <xf numFmtId="164" fontId="0" fillId="0" borderId="7" xfId="0" applyNumberFormat="1" applyBorder="1" applyAlignment="1"/>
    <xf numFmtId="166" fontId="22" fillId="0" borderId="14" xfId="0" applyNumberFormat="1" applyFont="1" applyBorder="1" applyAlignment="1">
      <alignment horizontal="center"/>
    </xf>
    <xf numFmtId="9" fontId="24" fillId="0" borderId="31" xfId="1" applyFont="1" applyBorder="1" applyAlignment="1">
      <alignment horizontal="center"/>
    </xf>
    <xf numFmtId="9" fontId="19" fillId="0" borderId="32" xfId="1" applyFont="1" applyBorder="1" applyAlignment="1">
      <alignment horizontal="center"/>
    </xf>
    <xf numFmtId="0" fontId="19" fillId="0" borderId="0" xfId="0" applyFont="1"/>
    <xf numFmtId="0" fontId="25" fillId="0" borderId="1" xfId="0" applyFont="1" applyBorder="1" applyAlignment="1">
      <alignment horizontal="center"/>
    </xf>
    <xf numFmtId="166" fontId="18" fillId="0" borderId="0" xfId="0" applyNumberFormat="1" applyFont="1" applyBorder="1" applyAlignment="1">
      <alignment horizontal="center"/>
    </xf>
    <xf numFmtId="14" fontId="19" fillId="0" borderId="2" xfId="0" applyNumberFormat="1" applyFont="1" applyBorder="1" applyProtection="1">
      <protection locked="0"/>
    </xf>
    <xf numFmtId="0" fontId="11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14" fontId="26" fillId="0" borderId="7" xfId="0" applyNumberFormat="1" applyFont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27" fillId="0" borderId="0" xfId="0" applyFont="1" applyAlignment="1">
      <alignment horizontal="center"/>
    </xf>
    <xf numFmtId="0" fontId="4" fillId="4" borderId="0" xfId="0" applyFont="1" applyFill="1" applyAlignment="1">
      <alignment horizontal="center"/>
    </xf>
    <xf numFmtId="0" fontId="2" fillId="0" borderId="0" xfId="0" applyFont="1"/>
    <xf numFmtId="0" fontId="8" fillId="0" borderId="11" xfId="0" applyFont="1" applyBorder="1" applyAlignment="1">
      <alignment vertical="center"/>
    </xf>
    <xf numFmtId="0" fontId="0" fillId="0" borderId="0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6" fontId="22" fillId="0" borderId="7" xfId="0" applyNumberFormat="1" applyFont="1" applyBorder="1" applyAlignment="1">
      <alignment horizontal="center"/>
    </xf>
    <xf numFmtId="0" fontId="0" fillId="13" borderId="0" xfId="0" applyFill="1"/>
    <xf numFmtId="0" fontId="0" fillId="4" borderId="11" xfId="0" applyFill="1" applyBorder="1" applyAlignment="1">
      <alignment horizontal="center"/>
    </xf>
    <xf numFmtId="168" fontId="0" fillId="6" borderId="7" xfId="0" applyNumberFormat="1" applyFill="1" applyBorder="1" applyAlignment="1"/>
    <xf numFmtId="166" fontId="15" fillId="10" borderId="36" xfId="0" applyNumberFormat="1" applyFont="1" applyFill="1" applyBorder="1" applyAlignment="1">
      <alignment horizontal="center"/>
    </xf>
    <xf numFmtId="165" fontId="31" fillId="3" borderId="7" xfId="0" applyNumberFormat="1" applyFont="1" applyFill="1" applyBorder="1" applyAlignment="1">
      <alignment horizontal="center"/>
    </xf>
    <xf numFmtId="166" fontId="22" fillId="0" borderId="13" xfId="0" applyNumberFormat="1" applyFont="1" applyBorder="1" applyAlignment="1">
      <alignment horizontal="center"/>
    </xf>
    <xf numFmtId="9" fontId="24" fillId="0" borderId="37" xfId="1" applyFont="1" applyBorder="1" applyAlignment="1">
      <alignment horizontal="center"/>
    </xf>
    <xf numFmtId="166" fontId="22" fillId="0" borderId="11" xfId="0" applyNumberFormat="1" applyFont="1" applyBorder="1" applyAlignment="1">
      <alignment horizontal="center"/>
    </xf>
    <xf numFmtId="0" fontId="0" fillId="0" borderId="7" xfId="0" applyNumberFormat="1" applyBorder="1" applyAlignment="1"/>
    <xf numFmtId="0" fontId="0" fillId="0" borderId="21" xfId="0" applyNumberFormat="1" applyBorder="1" applyAlignment="1"/>
    <xf numFmtId="1" fontId="0" fillId="0" borderId="0" xfId="0" applyNumberFormat="1"/>
    <xf numFmtId="168" fontId="0" fillId="0" borderId="0" xfId="0" applyNumberFormat="1"/>
    <xf numFmtId="168" fontId="0" fillId="0" borderId="0" xfId="0" applyNumberFormat="1" applyAlignment="1"/>
    <xf numFmtId="0" fontId="9" fillId="0" borderId="0" xfId="0" applyFont="1" applyFill="1" applyAlignment="1">
      <alignment horizontal="center"/>
    </xf>
    <xf numFmtId="165" fontId="15" fillId="10" borderId="34" xfId="0" applyNumberFormat="1" applyFont="1" applyFill="1" applyBorder="1" applyAlignment="1">
      <alignment horizontal="center"/>
    </xf>
    <xf numFmtId="166" fontId="15" fillId="10" borderId="34" xfId="0" applyNumberFormat="1" applyFont="1" applyFill="1" applyBorder="1" applyAlignment="1">
      <alignment horizontal="center"/>
    </xf>
    <xf numFmtId="165" fontId="15" fillId="10" borderId="7" xfId="0" applyNumberFormat="1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0" fontId="15" fillId="0" borderId="0" xfId="0" applyFont="1" applyFill="1" applyBorder="1"/>
    <xf numFmtId="165" fontId="12" fillId="0" borderId="0" xfId="0" applyNumberFormat="1" applyFont="1" applyBorder="1" applyAlignment="1" applyProtection="1">
      <alignment horizontal="center"/>
      <protection locked="0"/>
    </xf>
    <xf numFmtId="164" fontId="15" fillId="0" borderId="0" xfId="0" applyNumberFormat="1" applyFont="1" applyFill="1" applyBorder="1" applyAlignment="1">
      <alignment horizontal="center"/>
    </xf>
    <xf numFmtId="0" fontId="10" fillId="0" borderId="7" xfId="0" applyFont="1" applyBorder="1" applyAlignment="1">
      <alignment horizontal="center" vertical="center"/>
    </xf>
    <xf numFmtId="0" fontId="4" fillId="8" borderId="7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/>
    <xf numFmtId="0" fontId="7" fillId="0" borderId="0" xfId="0" quotePrefix="1" applyFont="1" applyFill="1" applyBorder="1" applyAlignment="1">
      <alignment horizontal="center"/>
    </xf>
    <xf numFmtId="165" fontId="7" fillId="0" borderId="0" xfId="0" applyNumberFormat="1" applyFont="1" applyFill="1" applyBorder="1" applyAlignment="1">
      <alignment horizontal="center"/>
    </xf>
    <xf numFmtId="0" fontId="7" fillId="0" borderId="0" xfId="0" applyFont="1" applyFill="1" applyBorder="1"/>
    <xf numFmtId="0" fontId="5" fillId="0" borderId="0" xfId="0" applyFont="1" applyBorder="1" applyAlignment="1">
      <alignment horizontal="center"/>
    </xf>
    <xf numFmtId="0" fontId="13" fillId="0" borderId="0" xfId="0" applyFont="1" applyBorder="1"/>
    <xf numFmtId="2" fontId="5" fillId="0" borderId="0" xfId="0" applyNumberFormat="1" applyFont="1" applyFill="1" applyBorder="1"/>
    <xf numFmtId="0" fontId="5" fillId="0" borderId="0" xfId="0" applyFont="1" applyFill="1" applyBorder="1"/>
    <xf numFmtId="0" fontId="0" fillId="8" borderId="7" xfId="0" applyFill="1" applyBorder="1" applyAlignment="1">
      <alignment vertical="center"/>
    </xf>
    <xf numFmtId="168" fontId="7" fillId="8" borderId="7" xfId="1" applyNumberFormat="1" applyFont="1" applyFill="1" applyBorder="1" applyAlignment="1">
      <alignment horizontal="center" vertical="center"/>
    </xf>
    <xf numFmtId="168" fontId="0" fillId="8" borderId="7" xfId="0" applyNumberFormat="1" applyFill="1" applyBorder="1" applyAlignment="1">
      <alignment horizontal="center" vertical="center"/>
    </xf>
    <xf numFmtId="0" fontId="0" fillId="14" borderId="7" xfId="0" applyFill="1" applyBorder="1" applyAlignment="1">
      <alignment vertical="center"/>
    </xf>
    <xf numFmtId="0" fontId="4" fillId="14" borderId="7" xfId="0" applyFont="1" applyFill="1" applyBorder="1" applyAlignment="1">
      <alignment horizontal="center" vertical="center"/>
    </xf>
    <xf numFmtId="168" fontId="7" fillId="14" borderId="7" xfId="1" applyNumberFormat="1" applyFont="1" applyFill="1" applyBorder="1" applyAlignment="1">
      <alignment horizontal="center"/>
    </xf>
    <xf numFmtId="0" fontId="0" fillId="0" borderId="41" xfId="0" applyBorder="1"/>
    <xf numFmtId="0" fontId="0" fillId="0" borderId="38" xfId="0" applyBorder="1"/>
    <xf numFmtId="0" fontId="0" fillId="0" borderId="42" xfId="0" applyBorder="1"/>
    <xf numFmtId="0" fontId="0" fillId="0" borderId="30" xfId="0" applyBorder="1"/>
    <xf numFmtId="0" fontId="0" fillId="0" borderId="35" xfId="0" applyBorder="1"/>
    <xf numFmtId="0" fontId="0" fillId="0" borderId="43" xfId="0" applyBorder="1"/>
    <xf numFmtId="168" fontId="7" fillId="14" borderId="35" xfId="1" applyNumberFormat="1" applyFont="1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39" xfId="0" applyBorder="1"/>
    <xf numFmtId="0" fontId="10" fillId="0" borderId="11" xfId="0" applyFont="1" applyBorder="1" applyAlignment="1">
      <alignment horizontal="center" vertical="center"/>
    </xf>
    <xf numFmtId="0" fontId="11" fillId="0" borderId="2" xfId="0" applyFont="1" applyBorder="1" applyAlignment="1" applyProtection="1">
      <alignment horizontal="center" vertical="center"/>
      <protection locked="0"/>
    </xf>
    <xf numFmtId="0" fontId="31" fillId="9" borderId="11" xfId="0" applyFont="1" applyFill="1" applyBorder="1"/>
    <xf numFmtId="166" fontId="31" fillId="9" borderId="12" xfId="0" applyNumberFormat="1" applyFont="1" applyFill="1" applyBorder="1" applyAlignment="1">
      <alignment horizontal="center"/>
    </xf>
    <xf numFmtId="166" fontId="31" fillId="9" borderId="11" xfId="0" applyNumberFormat="1" applyFont="1" applyFill="1" applyBorder="1" applyAlignment="1">
      <alignment horizontal="center"/>
    </xf>
    <xf numFmtId="168" fontId="7" fillId="8" borderId="13" xfId="1" applyNumberFormat="1" applyFont="1" applyFill="1" applyBorder="1" applyAlignment="1">
      <alignment horizontal="center" vertical="center"/>
    </xf>
    <xf numFmtId="168" fontId="0" fillId="8" borderId="13" xfId="0" applyNumberFormat="1" applyFill="1" applyBorder="1" applyAlignment="1">
      <alignment horizontal="center" vertical="center"/>
    </xf>
    <xf numFmtId="165" fontId="31" fillId="3" borderId="35" xfId="0" applyNumberFormat="1" applyFont="1" applyFill="1" applyBorder="1" applyAlignment="1">
      <alignment horizontal="center"/>
    </xf>
    <xf numFmtId="166" fontId="0" fillId="0" borderId="2" xfId="0" applyNumberFormat="1" applyBorder="1" applyAlignment="1">
      <alignment horizontal="center" vertical="center"/>
    </xf>
    <xf numFmtId="166" fontId="11" fillId="0" borderId="2" xfId="0" applyNumberFormat="1" applyFont="1" applyBorder="1" applyAlignment="1" applyProtection="1">
      <alignment horizontal="center" vertical="center"/>
      <protection locked="0"/>
    </xf>
    <xf numFmtId="166" fontId="11" fillId="8" borderId="2" xfId="0" applyNumberFormat="1" applyFont="1" applyFill="1" applyBorder="1" applyAlignment="1">
      <alignment horizontal="center" vertical="center"/>
    </xf>
    <xf numFmtId="168" fontId="11" fillId="0" borderId="2" xfId="0" applyNumberFormat="1" applyFont="1" applyBorder="1" applyAlignment="1">
      <alignment horizontal="center" vertical="center"/>
    </xf>
    <xf numFmtId="166" fontId="11" fillId="14" borderId="2" xfId="0" applyNumberFormat="1" applyFont="1" applyFill="1" applyBorder="1" applyAlignment="1" applyProtection="1">
      <alignment horizontal="center" vertical="center"/>
      <protection locked="0"/>
    </xf>
    <xf numFmtId="167" fontId="7" fillId="0" borderId="0" xfId="0" applyNumberFormat="1" applyFont="1" applyFill="1" applyBorder="1" applyAlignment="1">
      <alignment horizontal="center"/>
    </xf>
    <xf numFmtId="169" fontId="7" fillId="0" borderId="0" xfId="0" applyNumberFormat="1" applyFont="1" applyFill="1" applyBorder="1" applyAlignment="1">
      <alignment horizontal="center"/>
    </xf>
    <xf numFmtId="0" fontId="0" fillId="4" borderId="7" xfId="0" applyFill="1" applyBorder="1" applyAlignment="1">
      <alignment horizontal="center" vertical="center"/>
    </xf>
    <xf numFmtId="0" fontId="19" fillId="0" borderId="15" xfId="0" applyFont="1" applyFill="1" applyBorder="1"/>
    <xf numFmtId="0" fontId="21" fillId="0" borderId="15" xfId="0" applyFont="1" applyFill="1" applyBorder="1"/>
    <xf numFmtId="9" fontId="24" fillId="0" borderId="44" xfId="1" applyFont="1" applyBorder="1" applyAlignment="1">
      <alignment horizontal="center"/>
    </xf>
    <xf numFmtId="9" fontId="18" fillId="0" borderId="45" xfId="0" applyNumberFormat="1" applyFont="1" applyBorder="1" applyAlignment="1">
      <alignment horizontal="center"/>
    </xf>
    <xf numFmtId="168" fontId="18" fillId="0" borderId="44" xfId="0" applyNumberFormat="1" applyFont="1" applyBorder="1" applyAlignment="1">
      <alignment horizontal="center"/>
    </xf>
    <xf numFmtId="0" fontId="23" fillId="0" borderId="46" xfId="0" applyFont="1" applyFill="1" applyBorder="1"/>
    <xf numFmtId="0" fontId="10" fillId="0" borderId="30" xfId="0" applyFont="1" applyBorder="1" applyAlignment="1">
      <alignment horizontal="center" vertical="center"/>
    </xf>
    <xf numFmtId="0" fontId="0" fillId="0" borderId="0" xfId="0" quotePrefix="1" applyAlignment="1">
      <alignment horizontal="center"/>
    </xf>
    <xf numFmtId="166" fontId="0" fillId="8" borderId="7" xfId="0" applyNumberFormat="1" applyFill="1" applyBorder="1" applyAlignment="1">
      <alignment horizontal="center" vertical="center"/>
    </xf>
    <xf numFmtId="166" fontId="0" fillId="0" borderId="0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6" fontId="0" fillId="8" borderId="13" xfId="0" applyNumberFormat="1" applyFill="1" applyBorder="1" applyAlignment="1">
      <alignment horizontal="center" vertical="center"/>
    </xf>
    <xf numFmtId="166" fontId="0" fillId="14" borderId="7" xfId="0" applyNumberFormat="1" applyFill="1" applyBorder="1" applyAlignment="1">
      <alignment horizontal="center" vertical="center"/>
    </xf>
    <xf numFmtId="166" fontId="0" fillId="11" borderId="7" xfId="0" applyNumberFormat="1" applyFill="1" applyBorder="1" applyAlignment="1">
      <alignment horizontal="center" vertical="center"/>
    </xf>
    <xf numFmtId="166" fontId="0" fillId="11" borderId="7" xfId="0" quotePrefix="1" applyNumberFormat="1" applyFill="1" applyBorder="1" applyAlignment="1">
      <alignment horizontal="center" vertical="center"/>
    </xf>
    <xf numFmtId="166" fontId="0" fillId="2" borderId="7" xfId="0" applyNumberFormat="1" applyFill="1" applyBorder="1" applyAlignment="1">
      <alignment horizontal="center" vertical="center"/>
    </xf>
    <xf numFmtId="166" fontId="0" fillId="2" borderId="7" xfId="0" quotePrefix="1" applyNumberFormat="1" applyFill="1" applyBorder="1" applyAlignment="1">
      <alignment horizontal="center" vertical="center"/>
    </xf>
    <xf numFmtId="166" fontId="1" fillId="0" borderId="11" xfId="0" applyNumberFormat="1" applyFont="1" applyBorder="1" applyAlignment="1">
      <alignment horizontal="center" vertical="center"/>
    </xf>
    <xf numFmtId="166" fontId="0" fillId="11" borderId="11" xfId="0" applyNumberFormat="1" applyFill="1" applyBorder="1" applyAlignment="1">
      <alignment horizontal="center" vertical="center"/>
    </xf>
    <xf numFmtId="0" fontId="20" fillId="5" borderId="7" xfId="0" applyFont="1" applyFill="1" applyBorder="1" applyAlignment="1">
      <alignment horizontal="center" vertical="center"/>
    </xf>
    <xf numFmtId="0" fontId="20" fillId="5" borderId="7" xfId="0" quotePrefix="1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vertical="center"/>
    </xf>
    <xf numFmtId="0" fontId="20" fillId="12" borderId="35" xfId="0" applyFont="1" applyFill="1" applyBorder="1" applyAlignment="1">
      <alignment horizontal="center" vertical="center"/>
    </xf>
    <xf numFmtId="0" fontId="20" fillId="2" borderId="39" xfId="0" applyFont="1" applyFill="1" applyBorder="1" applyAlignment="1">
      <alignment horizontal="center" vertical="center"/>
    </xf>
    <xf numFmtId="0" fontId="20" fillId="2" borderId="30" xfId="0" quotePrefix="1" applyFont="1" applyFill="1" applyBorder="1" applyAlignment="1">
      <alignment horizontal="center" vertical="center"/>
    </xf>
    <xf numFmtId="12" fontId="20" fillId="2" borderId="30" xfId="0" quotePrefix="1" applyNumberFormat="1" applyFont="1" applyFill="1" applyBorder="1" applyAlignment="1">
      <alignment horizontal="center" vertical="center"/>
    </xf>
    <xf numFmtId="0" fontId="19" fillId="2" borderId="40" xfId="0" applyFont="1" applyFill="1" applyBorder="1" applyAlignment="1">
      <alignment horizontal="center" vertical="center"/>
    </xf>
    <xf numFmtId="0" fontId="0" fillId="2" borderId="13" xfId="0" applyNumberFormat="1" applyFill="1" applyBorder="1" applyAlignment="1">
      <alignment horizontal="center" vertical="center"/>
    </xf>
    <xf numFmtId="166" fontId="0" fillId="12" borderId="7" xfId="0" applyNumberFormat="1" applyFill="1" applyBorder="1" applyAlignment="1">
      <alignment horizontal="center" vertical="center"/>
    </xf>
    <xf numFmtId="170" fontId="0" fillId="0" borderId="7" xfId="0" applyNumberFormat="1" applyFill="1" applyBorder="1" applyAlignment="1">
      <alignment horizontal="center" vertical="center"/>
    </xf>
    <xf numFmtId="170" fontId="0" fillId="0" borderId="0" xfId="0" applyNumberFormat="1" applyAlignment="1">
      <alignment horizontal="center"/>
    </xf>
    <xf numFmtId="0" fontId="15" fillId="15" borderId="7" xfId="0" applyFont="1" applyFill="1" applyBorder="1" applyAlignment="1"/>
    <xf numFmtId="0" fontId="15" fillId="15" borderId="7" xfId="0" applyFont="1" applyFill="1" applyBorder="1" applyAlignment="1">
      <alignment horizontal="center"/>
    </xf>
    <xf numFmtId="168" fontId="15" fillId="15" borderId="7" xfId="0" applyNumberFormat="1" applyFont="1" applyFill="1" applyBorder="1" applyAlignment="1"/>
    <xf numFmtId="0" fontId="15" fillId="15" borderId="7" xfId="0" applyFont="1" applyFill="1" applyBorder="1" applyAlignment="1">
      <alignment horizontal="right"/>
    </xf>
    <xf numFmtId="0" fontId="10" fillId="0" borderId="8" xfId="0" applyFont="1" applyBorder="1" applyAlignment="1">
      <alignment horizontal="center" vertical="center"/>
    </xf>
    <xf numFmtId="165" fontId="11" fillId="0" borderId="2" xfId="0" applyNumberFormat="1" applyFont="1" applyBorder="1" applyAlignment="1" applyProtection="1">
      <alignment horizontal="center" vertical="center"/>
      <protection locked="0"/>
    </xf>
    <xf numFmtId="0" fontId="15" fillId="15" borderId="0" xfId="0" applyFont="1" applyFill="1" applyBorder="1" applyAlignment="1"/>
    <xf numFmtId="2" fontId="15" fillId="15" borderId="7" xfId="0" applyNumberFormat="1" applyFont="1" applyFill="1" applyBorder="1" applyAlignment="1">
      <alignment horizontal="center"/>
    </xf>
    <xf numFmtId="1" fontId="15" fillId="15" borderId="7" xfId="0" applyNumberFormat="1" applyFont="1" applyFill="1" applyBorder="1" applyAlignment="1"/>
    <xf numFmtId="0" fontId="15" fillId="15" borderId="7" xfId="0" applyNumberFormat="1" applyFont="1" applyFill="1" applyBorder="1" applyAlignment="1">
      <alignment horizontal="center"/>
    </xf>
    <xf numFmtId="0" fontId="15" fillId="15" borderId="7" xfId="0" quotePrefix="1" applyFont="1" applyFill="1" applyBorder="1" applyAlignment="1"/>
    <xf numFmtId="2" fontId="15" fillId="15" borderId="7" xfId="0" applyNumberFormat="1" applyFont="1" applyFill="1" applyBorder="1" applyAlignment="1"/>
    <xf numFmtId="0" fontId="15" fillId="15" borderId="8" xfId="0" applyFont="1" applyFill="1" applyBorder="1" applyAlignment="1"/>
    <xf numFmtId="2" fontId="15" fillId="15" borderId="8" xfId="0" applyNumberFormat="1" applyFont="1" applyFill="1" applyBorder="1" applyAlignment="1"/>
    <xf numFmtId="2" fontId="15" fillId="15" borderId="30" xfId="0" applyNumberFormat="1" applyFont="1" applyFill="1" applyBorder="1" applyAlignment="1">
      <alignment horizontal="center"/>
    </xf>
    <xf numFmtId="0" fontId="15" fillId="15" borderId="12" xfId="0" applyFont="1" applyFill="1" applyBorder="1" applyAlignment="1">
      <alignment horizontal="center"/>
    </xf>
    <xf numFmtId="0" fontId="15" fillId="15" borderId="13" xfId="0" applyFont="1" applyFill="1" applyBorder="1" applyAlignment="1">
      <alignment horizontal="center"/>
    </xf>
    <xf numFmtId="0" fontId="15" fillId="15" borderId="7" xfId="0" applyNumberFormat="1" applyFont="1" applyFill="1" applyBorder="1" applyAlignment="1"/>
    <xf numFmtId="0" fontId="15" fillId="15" borderId="0" xfId="0" applyFont="1" applyFill="1"/>
    <xf numFmtId="0" fontId="28" fillId="0" borderId="16" xfId="0" applyFont="1" applyFill="1" applyBorder="1" applyAlignment="1"/>
    <xf numFmtId="0" fontId="28" fillId="0" borderId="17" xfId="0" applyFont="1" applyFill="1" applyBorder="1" applyAlignment="1"/>
    <xf numFmtId="0" fontId="28" fillId="0" borderId="18" xfId="0" applyFont="1" applyFill="1" applyBorder="1" applyAlignment="1"/>
    <xf numFmtId="0" fontId="0" fillId="0" borderId="24" xfId="0" applyBorder="1" applyAlignment="1"/>
    <xf numFmtId="0" fontId="0" fillId="0" borderId="12" xfId="0" applyBorder="1" applyAlignment="1"/>
    <xf numFmtId="0" fontId="0" fillId="0" borderId="13" xfId="0" applyBorder="1" applyAlignment="1"/>
    <xf numFmtId="170" fontId="11" fillId="0" borderId="2" xfId="0" applyNumberFormat="1" applyFont="1" applyBorder="1" applyAlignment="1">
      <alignment horizontal="center" vertical="center"/>
    </xf>
    <xf numFmtId="0" fontId="29" fillId="0" borderId="0" xfId="0" applyFont="1" applyAlignment="1">
      <alignment horizontal="center" wrapText="1"/>
    </xf>
    <xf numFmtId="0" fontId="4" fillId="12" borderId="7" xfId="0" applyFont="1" applyFill="1" applyBorder="1" applyAlignment="1">
      <alignment horizontal="left" vertical="center"/>
    </xf>
    <xf numFmtId="0" fontId="32" fillId="0" borderId="0" xfId="0" applyFont="1" applyAlignment="1">
      <alignment horizontal="center"/>
    </xf>
    <xf numFmtId="0" fontId="0" fillId="3" borderId="49" xfId="0" applyFill="1" applyBorder="1" applyAlignment="1"/>
    <xf numFmtId="0" fontId="0" fillId="3" borderId="0" xfId="0" applyFill="1" applyBorder="1" applyAlignment="1"/>
    <xf numFmtId="0" fontId="0" fillId="3" borderId="50" xfId="0" applyFill="1" applyBorder="1" applyAlignment="1"/>
    <xf numFmtId="0" fontId="0" fillId="3" borderId="51" xfId="0" applyFill="1" applyBorder="1" applyAlignment="1"/>
    <xf numFmtId="0" fontId="15" fillId="15" borderId="52" xfId="0" applyFont="1" applyFill="1" applyBorder="1" applyAlignment="1"/>
    <xf numFmtId="0" fontId="15" fillId="15" borderId="53" xfId="0" applyFont="1" applyFill="1" applyBorder="1" applyAlignment="1"/>
    <xf numFmtId="0" fontId="0" fillId="0" borderId="54" xfId="0" applyBorder="1"/>
    <xf numFmtId="0" fontId="0" fillId="0" borderId="43" xfId="0" applyBorder="1" applyAlignment="1"/>
    <xf numFmtId="0" fontId="0" fillId="0" borderId="39" xfId="0" applyBorder="1" applyAlignment="1"/>
    <xf numFmtId="0" fontId="15" fillId="15" borderId="55" xfId="0" applyFont="1" applyFill="1" applyBorder="1" applyAlignment="1"/>
    <xf numFmtId="0" fontId="15" fillId="15" borderId="43" xfId="0" applyFont="1" applyFill="1" applyBorder="1" applyAlignment="1"/>
    <xf numFmtId="0" fontId="15" fillId="15" borderId="39" xfId="0" applyFont="1" applyFill="1" applyBorder="1" applyAlignment="1"/>
    <xf numFmtId="0" fontId="15" fillId="15" borderId="11" xfId="0" applyFont="1" applyFill="1" applyBorder="1" applyAlignment="1">
      <alignment horizontal="center"/>
    </xf>
    <xf numFmtId="0" fontId="15" fillId="15" borderId="42" xfId="0" applyFont="1" applyFill="1" applyBorder="1" applyAlignment="1"/>
    <xf numFmtId="0" fontId="17" fillId="0" borderId="33" xfId="0" applyFont="1" applyFill="1" applyBorder="1" applyAlignment="1">
      <alignment horizontal="center" vertical="center"/>
    </xf>
    <xf numFmtId="0" fontId="17" fillId="0" borderId="28" xfId="0" applyFont="1" applyFill="1" applyBorder="1" applyAlignment="1">
      <alignment horizontal="center" vertical="center"/>
    </xf>
    <xf numFmtId="0" fontId="17" fillId="0" borderId="29" xfId="0" applyFont="1" applyFill="1" applyBorder="1" applyAlignment="1">
      <alignment horizontal="center" vertical="center"/>
    </xf>
    <xf numFmtId="17" fontId="0" fillId="0" borderId="39" xfId="0" quotePrefix="1" applyNumberFormat="1" applyBorder="1" applyAlignment="1">
      <alignment horizontal="center" vertical="center" wrapText="1"/>
    </xf>
    <xf numFmtId="17" fontId="0" fillId="0" borderId="39" xfId="0" quotePrefix="1" applyNumberForma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8" fillId="0" borderId="7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18" fillId="5" borderId="47" xfId="0" applyFont="1" applyFill="1" applyBorder="1" applyAlignment="1">
      <alignment horizontal="center"/>
    </xf>
    <xf numFmtId="0" fontId="18" fillId="5" borderId="12" xfId="0" applyFont="1" applyFill="1" applyBorder="1" applyAlignment="1">
      <alignment horizontal="center"/>
    </xf>
    <xf numFmtId="0" fontId="18" fillId="5" borderId="13" xfId="0" applyFont="1" applyFill="1" applyBorder="1" applyAlignment="1">
      <alignment horizontal="center"/>
    </xf>
    <xf numFmtId="0" fontId="18" fillId="2" borderId="11" xfId="0" applyFont="1" applyFill="1" applyBorder="1" applyAlignment="1">
      <alignment horizontal="center"/>
    </xf>
    <xf numFmtId="0" fontId="18" fillId="2" borderId="12" xfId="0" applyFont="1" applyFill="1" applyBorder="1" applyAlignment="1">
      <alignment horizontal="center"/>
    </xf>
    <xf numFmtId="0" fontId="18" fillId="2" borderId="48" xfId="0" applyFon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5" borderId="13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fmlaLink="$G$23" lockText="1" noThreeD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30480</xdr:colOff>
          <xdr:row>21</xdr:row>
          <xdr:rowOff>22860</xdr:rowOff>
        </xdr:from>
        <xdr:to>
          <xdr:col>10</xdr:col>
          <xdr:colOff>419100</xdr:colOff>
          <xdr:row>26</xdr:row>
          <xdr:rowOff>15240</xdr:rowOff>
        </xdr:to>
        <xdr:sp macro="" textlink="">
          <xdr:nvSpPr>
            <xdr:cNvPr id="14368" name="Button 32" hidden="1">
              <a:extLst>
                <a:ext uri="{63B3BB69-23CF-44E3-9099-C40C66FF867C}">
                  <a14:compatExt spid="_x0000_s14368"/>
                </a:ext>
                <a:ext uri="{FF2B5EF4-FFF2-40B4-BE49-F238E27FC236}">
                  <a16:creationId xmlns:a16="http://schemas.microsoft.com/office/drawing/2014/main" id="{00000000-0008-0000-0000-000020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556260</xdr:colOff>
          <xdr:row>19</xdr:row>
          <xdr:rowOff>68580</xdr:rowOff>
        </xdr:from>
        <xdr:to>
          <xdr:col>3</xdr:col>
          <xdr:colOff>1226820</xdr:colOff>
          <xdr:row>21</xdr:row>
          <xdr:rowOff>114300</xdr:rowOff>
        </xdr:to>
        <xdr:sp macro="" textlink="">
          <xdr:nvSpPr>
            <xdr:cNvPr id="14370" name="Check Box 34" hidden="1">
              <a:extLst>
                <a:ext uri="{63B3BB69-23CF-44E3-9099-C40C66FF867C}">
                  <a14:compatExt spid="_x0000_s14370"/>
                </a:ext>
                <a:ext uri="{FF2B5EF4-FFF2-40B4-BE49-F238E27FC236}">
                  <a16:creationId xmlns:a16="http://schemas.microsoft.com/office/drawing/2014/main" id="{00000000-0008-0000-0000-00002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10/14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30480</xdr:colOff>
          <xdr:row>28</xdr:row>
          <xdr:rowOff>175260</xdr:rowOff>
        </xdr:from>
        <xdr:to>
          <xdr:col>10</xdr:col>
          <xdr:colOff>457200</xdr:colOff>
          <xdr:row>33</xdr:row>
          <xdr:rowOff>15240</xdr:rowOff>
        </xdr:to>
        <xdr:sp macro="" textlink="">
          <xdr:nvSpPr>
            <xdr:cNvPr id="14371" name="Button 35" hidden="1">
              <a:extLst>
                <a:ext uri="{63B3BB69-23CF-44E3-9099-C40C66FF867C}">
                  <a14:compatExt spid="_x0000_s14371"/>
                </a:ext>
                <a:ext uri="{FF2B5EF4-FFF2-40B4-BE49-F238E27FC236}">
                  <a16:creationId xmlns:a16="http://schemas.microsoft.com/office/drawing/2014/main" id="{00000000-0008-0000-0000-00002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Réinitialiser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174172</xdr:colOff>
      <xdr:row>9</xdr:row>
      <xdr:rowOff>130627</xdr:rowOff>
    </xdr:from>
    <xdr:to>
      <xdr:col>4</xdr:col>
      <xdr:colOff>1502229</xdr:colOff>
      <xdr:row>13</xdr:row>
      <xdr:rowOff>65313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1CE334E-E81F-4EFB-B4DD-8F9B6C9F969B}"/>
            </a:ext>
          </a:extLst>
        </xdr:cNvPr>
        <xdr:cNvSpPr/>
      </xdr:nvSpPr>
      <xdr:spPr>
        <a:xfrm>
          <a:off x="4844143" y="3374570"/>
          <a:ext cx="1328057" cy="1349829"/>
        </a:xfrm>
        <a:prstGeom prst="rect">
          <a:avLst/>
        </a:prstGeom>
        <a:noFill/>
        <a:ln w="762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206829</xdr:colOff>
      <xdr:row>16</xdr:row>
      <xdr:rowOff>10885</xdr:rowOff>
    </xdr:from>
    <xdr:to>
      <xdr:col>4</xdr:col>
      <xdr:colOff>1545772</xdr:colOff>
      <xdr:row>18</xdr:row>
      <xdr:rowOff>21770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35D105E-E93A-4C35-9C41-B8494AF83477}"/>
            </a:ext>
          </a:extLst>
        </xdr:cNvPr>
        <xdr:cNvSpPr/>
      </xdr:nvSpPr>
      <xdr:spPr>
        <a:xfrm>
          <a:off x="4876800" y="5257799"/>
          <a:ext cx="1338943" cy="707571"/>
        </a:xfrm>
        <a:prstGeom prst="rect">
          <a:avLst/>
        </a:prstGeom>
        <a:noFill/>
        <a:ln w="762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1034144</xdr:colOff>
      <xdr:row>24</xdr:row>
      <xdr:rowOff>108857</xdr:rowOff>
    </xdr:from>
    <xdr:to>
      <xdr:col>5</xdr:col>
      <xdr:colOff>1023258</xdr:colOff>
      <xdr:row>32</xdr:row>
      <xdr:rowOff>119743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12F31B3-1B32-4F04-86C9-1F027E68EADC}"/>
            </a:ext>
          </a:extLst>
        </xdr:cNvPr>
        <xdr:cNvSpPr txBox="1"/>
      </xdr:nvSpPr>
      <xdr:spPr>
        <a:xfrm>
          <a:off x="5704115" y="7424057"/>
          <a:ext cx="1785257" cy="153488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</a:t>
          </a:r>
          <a:r>
            <a:rPr lang="fr-FR" sz="1100" baseline="0"/>
            <a:t>s qui devront être dans la page de donnée</a:t>
          </a:r>
          <a:endParaRPr lang="fr-FR" sz="1100"/>
        </a:p>
      </xdr:txBody>
    </xdr:sp>
    <xdr:clientData/>
  </xdr:twoCellAnchor>
  <xdr:twoCellAnchor>
    <xdr:from>
      <xdr:col>4</xdr:col>
      <xdr:colOff>1099458</xdr:colOff>
      <xdr:row>17</xdr:row>
      <xdr:rowOff>65314</xdr:rowOff>
    </xdr:from>
    <xdr:to>
      <xdr:col>5</xdr:col>
      <xdr:colOff>130630</xdr:colOff>
      <xdr:row>24</xdr:row>
      <xdr:rowOff>108857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9BE3E94-4890-4A19-85B8-82AF28113B36}"/>
            </a:ext>
          </a:extLst>
        </xdr:cNvPr>
        <xdr:cNvCxnSpPr>
          <a:stCxn id="3" idx="0"/>
        </xdr:cNvCxnSpPr>
      </xdr:nvCxnSpPr>
      <xdr:spPr>
        <a:xfrm flipH="1" flipV="1">
          <a:off x="5769429" y="5638800"/>
          <a:ext cx="827315" cy="178525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1415144</xdr:colOff>
      <xdr:row>12</xdr:row>
      <xdr:rowOff>43543</xdr:rowOff>
    </xdr:from>
    <xdr:to>
      <xdr:col>5</xdr:col>
      <xdr:colOff>130630</xdr:colOff>
      <xdr:row>24</xdr:row>
      <xdr:rowOff>108857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73111F60-0C23-486E-A3EC-C3F4FEAA9E6B}"/>
            </a:ext>
          </a:extLst>
        </xdr:cNvPr>
        <xdr:cNvCxnSpPr>
          <a:stCxn id="3" idx="0"/>
        </xdr:cNvCxnSpPr>
      </xdr:nvCxnSpPr>
      <xdr:spPr>
        <a:xfrm flipH="1" flipV="1">
          <a:off x="6085115" y="4310743"/>
          <a:ext cx="511629" cy="311331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315686</xdr:colOff>
      <xdr:row>22</xdr:row>
      <xdr:rowOff>54429</xdr:rowOff>
    </xdr:from>
    <xdr:to>
      <xdr:col>2</xdr:col>
      <xdr:colOff>478972</xdr:colOff>
      <xdr:row>24</xdr:row>
      <xdr:rowOff>163286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6C7BC304-F17B-4270-B116-AEBA63ACC004}"/>
            </a:ext>
          </a:extLst>
        </xdr:cNvPr>
        <xdr:cNvSpPr txBox="1"/>
      </xdr:nvSpPr>
      <xdr:spPr>
        <a:xfrm>
          <a:off x="315686" y="6955972"/>
          <a:ext cx="1785257" cy="5225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</a:t>
          </a:r>
          <a:r>
            <a:rPr lang="fr-FR" sz="1100" baseline="0"/>
            <a:t> de plage de donnée</a:t>
          </a:r>
          <a:endParaRPr lang="fr-FR" sz="1100"/>
        </a:p>
      </xdr:txBody>
    </xdr:sp>
    <xdr:clientData/>
  </xdr:twoCellAnchor>
  <xdr:twoCellAnchor>
    <xdr:from>
      <xdr:col>0</xdr:col>
      <xdr:colOff>402772</xdr:colOff>
      <xdr:row>16</xdr:row>
      <xdr:rowOff>239486</xdr:rowOff>
    </xdr:from>
    <xdr:to>
      <xdr:col>1</xdr:col>
      <xdr:colOff>174172</xdr:colOff>
      <xdr:row>22</xdr:row>
      <xdr:rowOff>65314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ED5E1E18-FB84-49C0-ACB3-3BDFB2CCE8BB}"/>
            </a:ext>
          </a:extLst>
        </xdr:cNvPr>
        <xdr:cNvCxnSpPr/>
      </xdr:nvCxnSpPr>
      <xdr:spPr>
        <a:xfrm flipV="1">
          <a:off x="402772" y="5486400"/>
          <a:ext cx="250371" cy="148045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0</xdr:colOff>
      <xdr:row>19</xdr:row>
      <xdr:rowOff>10885</xdr:rowOff>
    </xdr:from>
    <xdr:to>
      <xdr:col>0</xdr:col>
      <xdr:colOff>0</xdr:colOff>
      <xdr:row>23</xdr:row>
      <xdr:rowOff>152400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26965F35-B09A-4D74-8FEB-2C9BD293AB2A}"/>
            </a:ext>
          </a:extLst>
        </xdr:cNvPr>
        <xdr:cNvCxnSpPr/>
      </xdr:nvCxnSpPr>
      <xdr:spPr>
        <a:xfrm flipH="1" flipV="1">
          <a:off x="0" y="6291942"/>
          <a:ext cx="0" cy="99060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76201</xdr:colOff>
      <xdr:row>17</xdr:row>
      <xdr:rowOff>359228</xdr:rowOff>
    </xdr:from>
    <xdr:to>
      <xdr:col>1</xdr:col>
      <xdr:colOff>359229</xdr:colOff>
      <xdr:row>22</xdr:row>
      <xdr:rowOff>217714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C6F42205-F634-4724-9E52-ED409010C4A9}"/>
            </a:ext>
          </a:extLst>
        </xdr:cNvPr>
        <xdr:cNvCxnSpPr/>
      </xdr:nvCxnSpPr>
      <xdr:spPr>
        <a:xfrm flipV="1">
          <a:off x="555172" y="5932714"/>
          <a:ext cx="283028" cy="118654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827315</xdr:colOff>
      <xdr:row>12</xdr:row>
      <xdr:rowOff>32657</xdr:rowOff>
    </xdr:from>
    <xdr:to>
      <xdr:col>1</xdr:col>
      <xdr:colOff>1077686</xdr:colOff>
      <xdr:row>22</xdr:row>
      <xdr:rowOff>21771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B17136F6-8A85-405F-AAB7-33974915E53A}"/>
            </a:ext>
          </a:extLst>
        </xdr:cNvPr>
        <xdr:cNvCxnSpPr/>
      </xdr:nvCxnSpPr>
      <xdr:spPr>
        <a:xfrm flipH="1" flipV="1">
          <a:off x="1306286" y="4299857"/>
          <a:ext cx="250371" cy="262345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25B74D-4C18-400A-A458-D585E9D192D2}">
  <sheetPr codeName="Feuil1"/>
  <dimension ref="A1:U71"/>
  <sheetViews>
    <sheetView tabSelected="1" topLeftCell="A7" zoomScale="70" zoomScaleNormal="70" workbookViewId="0">
      <selection activeCell="C26" sqref="C26"/>
    </sheetView>
  </sheetViews>
  <sheetFormatPr baseColWidth="10" defaultRowHeight="14.4" x14ac:dyDescent="0.3"/>
  <cols>
    <col min="1" max="1" width="7" bestFit="1" customWidth="1"/>
    <col min="2" max="2" width="16.6640625" bestFit="1" customWidth="1"/>
    <col min="3" max="3" width="16.44140625" bestFit="1" customWidth="1"/>
    <col min="4" max="4" width="28" bestFit="1" customWidth="1"/>
    <col min="5" max="5" width="26.21875" bestFit="1" customWidth="1"/>
    <col min="6" max="6" width="25.109375" bestFit="1" customWidth="1"/>
    <col min="7" max="7" width="15.88671875" bestFit="1" customWidth="1"/>
    <col min="8" max="8" width="35.88671875" bestFit="1" customWidth="1"/>
    <col min="9" max="10" width="10.88671875" bestFit="1" customWidth="1"/>
    <col min="11" max="11" width="15.88671875" bestFit="1" customWidth="1"/>
    <col min="12" max="12" width="19.44140625" bestFit="1" customWidth="1"/>
    <col min="13" max="13" width="18.44140625" bestFit="1" customWidth="1"/>
    <col min="14" max="14" width="22.77734375" bestFit="1" customWidth="1"/>
    <col min="15" max="15" width="10" bestFit="1" customWidth="1"/>
    <col min="16" max="16" width="11.6640625" customWidth="1"/>
    <col min="17" max="17" width="12.5546875" customWidth="1"/>
    <col min="18" max="18" width="9.6640625" bestFit="1" customWidth="1"/>
    <col min="19" max="19" width="13.21875" bestFit="1" customWidth="1"/>
    <col min="20" max="20" width="9.33203125" bestFit="1" customWidth="1"/>
    <col min="21" max="21" width="21.88671875" customWidth="1"/>
    <col min="22" max="22" width="8.109375" bestFit="1" customWidth="1"/>
    <col min="23" max="23" width="9.6640625" bestFit="1" customWidth="1"/>
    <col min="24" max="24" width="13.21875" bestFit="1" customWidth="1"/>
    <col min="26" max="26" width="11.5546875" customWidth="1"/>
  </cols>
  <sheetData>
    <row r="1" spans="1:21" ht="24.6" customHeight="1" thickBot="1" x14ac:dyDescent="0.45">
      <c r="A1" s="80" t="s">
        <v>57</v>
      </c>
      <c r="B1" s="83">
        <v>44673</v>
      </c>
    </row>
    <row r="2" spans="1:21" ht="30.6" customHeight="1" x14ac:dyDescent="0.3">
      <c r="B2" s="17"/>
      <c r="H2" s="235" t="s">
        <v>34</v>
      </c>
      <c r="I2" s="236"/>
      <c r="J2" s="236"/>
      <c r="K2" s="236"/>
      <c r="L2" s="236"/>
      <c r="M2" s="236"/>
      <c r="N2" s="236"/>
      <c r="O2" s="236"/>
      <c r="P2" s="236"/>
      <c r="Q2" s="236"/>
      <c r="R2" s="236"/>
      <c r="S2" s="237"/>
    </row>
    <row r="3" spans="1:21" ht="21.6" thickBot="1" x14ac:dyDescent="0.45">
      <c r="B3" s="84" t="s">
        <v>74</v>
      </c>
      <c r="D3" s="84" t="s">
        <v>67</v>
      </c>
      <c r="F3" s="84" t="s">
        <v>81</v>
      </c>
      <c r="H3" s="244" t="s">
        <v>69</v>
      </c>
      <c r="I3" s="245"/>
      <c r="J3" s="245"/>
      <c r="K3" s="245"/>
      <c r="L3" s="245"/>
      <c r="M3" s="246"/>
      <c r="N3" s="247" t="s">
        <v>70</v>
      </c>
      <c r="O3" s="248"/>
      <c r="P3" s="248"/>
      <c r="Q3" s="248"/>
      <c r="R3" s="248"/>
      <c r="S3" s="249"/>
    </row>
    <row r="4" spans="1:21" ht="33.6" customHeight="1" thickBot="1" x14ac:dyDescent="0.45">
      <c r="B4" s="217">
        <v>2800</v>
      </c>
      <c r="D4" s="146">
        <v>7</v>
      </c>
      <c r="F4" s="146">
        <v>6</v>
      </c>
      <c r="H4" s="161" t="s">
        <v>35</v>
      </c>
      <c r="I4" s="180" t="s">
        <v>3</v>
      </c>
      <c r="J4" s="181" t="s">
        <v>56</v>
      </c>
      <c r="K4" s="180" t="s">
        <v>4</v>
      </c>
      <c r="L4" s="180" t="s">
        <v>100</v>
      </c>
      <c r="M4" s="182" t="s">
        <v>23</v>
      </c>
      <c r="N4" s="183" t="s">
        <v>101</v>
      </c>
      <c r="O4" s="184" t="s">
        <v>3</v>
      </c>
      <c r="P4" s="185" t="s">
        <v>53</v>
      </c>
      <c r="Q4" s="186" t="s">
        <v>51</v>
      </c>
      <c r="R4" s="185" t="s">
        <v>52</v>
      </c>
      <c r="S4" s="187" t="s">
        <v>48</v>
      </c>
    </row>
    <row r="5" spans="1:21" ht="23.4" customHeight="1" thickBot="1" x14ac:dyDescent="0.45">
      <c r="H5" s="162" t="s">
        <v>49</v>
      </c>
      <c r="I5" s="96">
        <f>'essais boucle'!J21</f>
        <v>836.5</v>
      </c>
      <c r="J5" s="96">
        <f>'essais boucle'!K21</f>
        <v>503.74999999999994</v>
      </c>
      <c r="K5" s="96">
        <f>'essais boucle'!L21</f>
        <v>128.25</v>
      </c>
      <c r="L5" s="96">
        <f>'essais boucle'!M21</f>
        <v>487</v>
      </c>
      <c r="M5" s="104">
        <f>'essais boucle'!$P$10</f>
        <v>1955.5</v>
      </c>
      <c r="N5" s="96">
        <f>H15</f>
        <v>360</v>
      </c>
      <c r="O5" s="102">
        <f>'essais boucle'!$AB$6</f>
        <v>242.5630593978845</v>
      </c>
      <c r="P5" s="96">
        <f>'essais boucle'!AB7</f>
        <v>86.914564686737179</v>
      </c>
      <c r="Q5" s="96">
        <f>'essais boucle'!AB8</f>
        <v>126.52237591537838</v>
      </c>
      <c r="R5" s="96">
        <f>'essais boucle'!AB11</f>
        <v>0</v>
      </c>
      <c r="S5" s="77">
        <f>'essais boucle'!$AB$9</f>
        <v>456</v>
      </c>
      <c r="U5" s="81" t="s">
        <v>91</v>
      </c>
    </row>
    <row r="6" spans="1:21" ht="34.799999999999997" customHeight="1" thickBot="1" x14ac:dyDescent="0.45">
      <c r="H6" s="166" t="s">
        <v>82</v>
      </c>
      <c r="I6" s="163">
        <f>I5/$M$5</f>
        <v>0.42776783431347482</v>
      </c>
      <c r="J6" s="163">
        <f>J5/$M$5</f>
        <v>0.25760675019176676</v>
      </c>
      <c r="K6" s="163">
        <f>K5/$M$5</f>
        <v>6.5584249552544105E-2</v>
      </c>
      <c r="L6" s="163">
        <f>L5/$M$5</f>
        <v>0.24904116594221426</v>
      </c>
      <c r="M6" s="164">
        <f>I6+J6+K6+L6</f>
        <v>1</v>
      </c>
      <c r="N6" s="165">
        <f>H15*100/L5</f>
        <v>73.921971252566735</v>
      </c>
      <c r="O6" s="103">
        <f>O5/$S$5</f>
        <v>0.53193653376729055</v>
      </c>
      <c r="P6" s="78">
        <f>P5/$S$5</f>
        <v>0.1906021155410903</v>
      </c>
      <c r="Q6" s="78">
        <f>Q5/$S$5</f>
        <v>0.27746135069161926</v>
      </c>
      <c r="R6" s="78">
        <f>R5/$S$5</f>
        <v>0</v>
      </c>
      <c r="S6" s="79">
        <f>O6+Q6+R6+P6</f>
        <v>1</v>
      </c>
      <c r="U6" s="82">
        <f>I5+J5+K5+O5+P5+Q5+R5</f>
        <v>1924.5</v>
      </c>
    </row>
    <row r="7" spans="1:21" ht="25.2" customHeight="1" x14ac:dyDescent="0.4">
      <c r="E7" s="240" t="s">
        <v>92</v>
      </c>
      <c r="F7" s="241"/>
      <c r="G7" s="242" t="s">
        <v>93</v>
      </c>
      <c r="H7" s="243"/>
      <c r="I7" s="144"/>
      <c r="J7" s="138"/>
      <c r="K7" s="138"/>
      <c r="L7" s="138"/>
      <c r="O7" s="140"/>
      <c r="P7" s="138"/>
      <c r="Q7" s="144"/>
      <c r="R7" s="138"/>
    </row>
    <row r="8" spans="1:21" ht="31.8" customHeight="1" thickBot="1" x14ac:dyDescent="0.35">
      <c r="E8" s="196" t="s">
        <v>90</v>
      </c>
      <c r="F8" s="118" t="s">
        <v>16</v>
      </c>
      <c r="G8" s="145" t="s">
        <v>78</v>
      </c>
      <c r="H8" s="167" t="s">
        <v>79</v>
      </c>
      <c r="I8" s="144"/>
      <c r="J8" s="138"/>
      <c r="K8" s="138"/>
      <c r="L8" s="138"/>
      <c r="O8" s="140"/>
      <c r="P8" s="138"/>
      <c r="Q8" s="144"/>
      <c r="R8" s="138"/>
    </row>
    <row r="9" spans="1:21" ht="30" customHeight="1" thickBot="1" x14ac:dyDescent="0.35">
      <c r="B9" s="218" t="s">
        <v>98</v>
      </c>
      <c r="D9" s="98" t="s">
        <v>77</v>
      </c>
      <c r="E9" s="197">
        <v>200</v>
      </c>
      <c r="F9" s="100">
        <f>$E$9*$D$4</f>
        <v>1400</v>
      </c>
      <c r="G9" s="97"/>
      <c r="H9" s="154">
        <v>1450</v>
      </c>
      <c r="I9" s="137"/>
      <c r="J9" s="139"/>
      <c r="K9" s="139"/>
      <c r="L9" s="139"/>
      <c r="O9" s="140"/>
      <c r="P9" s="138"/>
      <c r="Q9" s="144"/>
      <c r="R9" s="138"/>
    </row>
    <row r="10" spans="1:21" ht="30" customHeight="1" thickBot="1" x14ac:dyDescent="0.35">
      <c r="B10" s="238" t="s">
        <v>99</v>
      </c>
      <c r="C10" s="119" t="s">
        <v>83</v>
      </c>
      <c r="D10" s="129" t="s">
        <v>103</v>
      </c>
      <c r="E10" s="152">
        <f>'essais boucle'!C20</f>
        <v>10</v>
      </c>
      <c r="F10" s="148">
        <f>E10*$D$4</f>
        <v>70</v>
      </c>
      <c r="G10" s="156">
        <v>5</v>
      </c>
      <c r="H10" s="155">
        <v>75</v>
      </c>
      <c r="I10" s="150">
        <f>'essais boucle'!P49</f>
        <v>0</v>
      </c>
      <c r="J10" s="130">
        <f>'essais boucle'!Q49</f>
        <v>0</v>
      </c>
      <c r="K10" s="130">
        <f>'essais boucle'!R49</f>
        <v>0</v>
      </c>
      <c r="L10" s="130">
        <f>'essais boucle'!S49</f>
        <v>15.400410677618069</v>
      </c>
      <c r="O10" s="140"/>
      <c r="P10" s="138"/>
      <c r="Q10" s="144"/>
      <c r="R10" s="138"/>
    </row>
    <row r="11" spans="1:21" ht="25.8" customHeight="1" thickBot="1" x14ac:dyDescent="0.35">
      <c r="B11" s="239"/>
      <c r="C11" s="119" t="s">
        <v>84</v>
      </c>
      <c r="D11" s="129" t="s">
        <v>104</v>
      </c>
      <c r="E11" s="101">
        <f>'essais boucle'!D20</f>
        <v>20</v>
      </c>
      <c r="F11" s="148">
        <f t="shared" ref="F11:F13" si="0">E11*$D$4</f>
        <v>140</v>
      </c>
      <c r="G11" s="156">
        <v>10</v>
      </c>
      <c r="H11" s="155">
        <v>150</v>
      </c>
      <c r="I11" s="150">
        <f>'essais boucle'!P50</f>
        <v>7.1727435744172139</v>
      </c>
      <c r="J11" s="130">
        <f>'essais boucle'!Q50</f>
        <v>13.399503722084367</v>
      </c>
      <c r="K11" s="130">
        <f>'essais boucle'!R50</f>
        <v>15.2046783625731</v>
      </c>
      <c r="L11" s="130">
        <f>'essais boucle'!S50</f>
        <v>0.61601642710472282</v>
      </c>
      <c r="O11" s="140"/>
      <c r="P11" s="138"/>
      <c r="Q11" s="144"/>
      <c r="R11" s="138"/>
    </row>
    <row r="12" spans="1:21" ht="24.6" customHeight="1" thickBot="1" x14ac:dyDescent="0.35">
      <c r="B12" s="239"/>
      <c r="C12" s="119" t="s">
        <v>85</v>
      </c>
      <c r="D12" s="129" t="s">
        <v>105</v>
      </c>
      <c r="E12" s="101">
        <f>'essais boucle'!E20</f>
        <v>20</v>
      </c>
      <c r="F12" s="148">
        <f t="shared" si="0"/>
        <v>140</v>
      </c>
      <c r="G12" s="156">
        <v>10</v>
      </c>
      <c r="H12" s="155">
        <v>150</v>
      </c>
      <c r="I12" s="151">
        <f>'essais boucle'!P51</f>
        <v>7.1727435744172139</v>
      </c>
      <c r="J12" s="131">
        <f>'essais boucle'!Q51</f>
        <v>13.399503722084367</v>
      </c>
      <c r="K12" s="131">
        <f>'essais boucle'!R51</f>
        <v>15.2046783625731</v>
      </c>
      <c r="L12" s="131">
        <f>'essais boucle'!S51</f>
        <v>0.61601642710472282</v>
      </c>
      <c r="O12" s="140"/>
      <c r="P12" s="138"/>
      <c r="Q12" s="144"/>
      <c r="R12" s="138"/>
    </row>
    <row r="13" spans="1:21" ht="31.2" customHeight="1" thickBot="1" x14ac:dyDescent="0.35">
      <c r="A13" s="1"/>
      <c r="B13" s="239"/>
      <c r="C13" s="119" t="s">
        <v>86</v>
      </c>
      <c r="D13" s="129" t="s">
        <v>106</v>
      </c>
      <c r="E13" s="101">
        <f>'essais boucle'!F20</f>
        <v>20</v>
      </c>
      <c r="F13" s="148">
        <f t="shared" si="0"/>
        <v>140</v>
      </c>
      <c r="G13" s="156">
        <v>10</v>
      </c>
      <c r="H13" s="155">
        <v>150</v>
      </c>
      <c r="I13" s="150">
        <f>'essais boucle'!P52</f>
        <v>16.31799163179916</v>
      </c>
      <c r="J13" s="130">
        <f>L51/J5</f>
        <v>0</v>
      </c>
      <c r="K13" s="130">
        <f>M51/K5</f>
        <v>0</v>
      </c>
      <c r="L13" s="130">
        <f>N51/L5</f>
        <v>0</v>
      </c>
      <c r="O13" s="140"/>
      <c r="P13" s="138"/>
      <c r="Q13" s="144"/>
      <c r="R13" s="138"/>
    </row>
    <row r="14" spans="1:21" ht="7.8" customHeight="1" thickBot="1" x14ac:dyDescent="0.35">
      <c r="O14" s="140"/>
      <c r="P14" s="138"/>
      <c r="Q14" s="144"/>
      <c r="R14" s="138"/>
    </row>
    <row r="15" spans="1:21" ht="31.2" customHeight="1" thickBot="1" x14ac:dyDescent="0.35">
      <c r="D15" s="219" t="s">
        <v>102</v>
      </c>
      <c r="E15" s="111">
        <f>F15/D4</f>
        <v>59.8</v>
      </c>
      <c r="F15" s="112">
        <f>'essais boucle'!E32</f>
        <v>418.59999999999997</v>
      </c>
      <c r="G15" s="147"/>
      <c r="H15" s="153">
        <v>360</v>
      </c>
      <c r="O15" s="140"/>
      <c r="P15" s="138"/>
      <c r="Q15" s="144"/>
      <c r="R15" s="138"/>
    </row>
    <row r="16" spans="1:21" ht="7.8" customHeight="1" thickBot="1" x14ac:dyDescent="0.35">
      <c r="O16" s="135"/>
      <c r="P16" s="139"/>
      <c r="Q16" s="137"/>
      <c r="R16" s="139"/>
    </row>
    <row r="17" spans="1:18" ht="25.8" customHeight="1" thickBot="1" x14ac:dyDescent="0.35">
      <c r="A17" s="110"/>
      <c r="B17" s="168" t="s">
        <v>95</v>
      </c>
      <c r="C17" s="133" t="s">
        <v>73</v>
      </c>
      <c r="D17" s="132" t="s">
        <v>107</v>
      </c>
      <c r="E17" s="113">
        <f>'essais boucle'!C40</f>
        <v>6.9766666666666666</v>
      </c>
      <c r="F17" s="149">
        <f>'essais boucle'!C41</f>
        <v>41.86</v>
      </c>
      <c r="G17" s="156">
        <v>10</v>
      </c>
      <c r="H17" s="157">
        <v>42</v>
      </c>
      <c r="I17" s="142"/>
      <c r="J17" s="142"/>
      <c r="K17" s="142"/>
      <c r="L17" s="142"/>
      <c r="M17" s="142"/>
      <c r="N17" s="143"/>
      <c r="O17" s="141">
        <f>'essais boucle'!AE26</f>
        <v>17.582477395558517</v>
      </c>
      <c r="P17" s="141">
        <f>'essais boucle'!AF26</f>
        <v>8.4893694129016666</v>
      </c>
      <c r="Q17" s="141">
        <f>'essais boucle'!AG26</f>
        <v>11.354051054384017</v>
      </c>
      <c r="R17" s="141">
        <f>'essais boucle'!AH26</f>
        <v>0</v>
      </c>
    </row>
    <row r="18" spans="1:18" ht="28.8" customHeight="1" thickBot="1" x14ac:dyDescent="0.35">
      <c r="B18" s="220" t="s">
        <v>94</v>
      </c>
      <c r="C18" s="133" t="s">
        <v>76</v>
      </c>
      <c r="D18" s="132" t="s">
        <v>108</v>
      </c>
      <c r="E18" s="113">
        <f>'essais boucle'!D40</f>
        <v>10.465</v>
      </c>
      <c r="F18" s="149">
        <f>'essais boucle'!D41</f>
        <v>62.79</v>
      </c>
      <c r="G18" s="156">
        <v>15</v>
      </c>
      <c r="H18" s="157">
        <v>54</v>
      </c>
      <c r="I18" s="136"/>
      <c r="J18" s="136"/>
      <c r="K18" s="136"/>
      <c r="L18" s="136"/>
      <c r="M18" s="136"/>
      <c r="N18" s="137"/>
      <c r="O18" s="134">
        <f>'essais boucle'!AE27</f>
        <v>22.606042365718093</v>
      </c>
      <c r="P18" s="134">
        <f>'essais boucle'!AF27</f>
        <v>10.914903530873572</v>
      </c>
      <c r="Q18" s="134">
        <f>'essais boucle'!AG27</f>
        <v>14.598065641350882</v>
      </c>
      <c r="R18" s="134">
        <f>'essais boucle'!AH27</f>
        <v>0</v>
      </c>
    </row>
    <row r="19" spans="1:18" ht="26.4" customHeight="1" x14ac:dyDescent="0.3"/>
    <row r="20" spans="1:18" ht="15" thickBot="1" x14ac:dyDescent="0.35"/>
    <row r="21" spans="1:18" ht="18.600000000000001" thickBot="1" x14ac:dyDescent="0.35">
      <c r="A21" s="85"/>
      <c r="C21" s="91" t="s">
        <v>47</v>
      </c>
      <c r="D21" s="68"/>
    </row>
    <row r="22" spans="1:18" x14ac:dyDescent="0.3">
      <c r="A22" s="69"/>
    </row>
    <row r="23" spans="1:18" ht="18" x14ac:dyDescent="0.35">
      <c r="A23" s="116"/>
      <c r="C23" s="17"/>
      <c r="E23" s="17"/>
      <c r="G23" s="90" t="b">
        <v>0</v>
      </c>
    </row>
    <row r="24" spans="1:18" x14ac:dyDescent="0.3">
      <c r="A24" s="117"/>
    </row>
    <row r="25" spans="1:18" x14ac:dyDescent="0.3">
      <c r="C25" s="17"/>
      <c r="D25" s="17"/>
    </row>
    <row r="26" spans="1:18" x14ac:dyDescent="0.3">
      <c r="A26" s="114"/>
      <c r="B26" s="18"/>
    </row>
    <row r="28" spans="1:18" x14ac:dyDescent="0.3">
      <c r="B28" s="115"/>
    </row>
    <row r="29" spans="1:18" ht="15.6" x14ac:dyDescent="0.3">
      <c r="D29" s="17"/>
      <c r="K29" s="121"/>
      <c r="L29" s="121"/>
      <c r="M29" s="121"/>
      <c r="N29" s="121"/>
      <c r="O29" s="121"/>
    </row>
    <row r="30" spans="1:18" ht="15.6" x14ac:dyDescent="0.3">
      <c r="K30" s="120"/>
      <c r="L30" s="120"/>
      <c r="M30" s="122"/>
      <c r="N30" s="122"/>
      <c r="O30" s="122"/>
    </row>
    <row r="31" spans="1:18" ht="15.6" x14ac:dyDescent="0.3">
      <c r="K31" s="120"/>
      <c r="L31" s="158"/>
      <c r="M31" s="158"/>
      <c r="N31" s="158"/>
      <c r="O31" s="159"/>
    </row>
    <row r="32" spans="1:18" ht="15.6" x14ac:dyDescent="0.3">
      <c r="B32" s="88"/>
      <c r="K32" s="124"/>
      <c r="L32" s="55"/>
      <c r="M32" s="55"/>
      <c r="N32" s="55"/>
      <c r="O32" s="55"/>
    </row>
    <row r="33" spans="2:15" ht="15.6" x14ac:dyDescent="0.3">
      <c r="E33" s="92"/>
      <c r="F33" s="92"/>
      <c r="K33" s="120"/>
      <c r="L33" s="158"/>
      <c r="M33" s="158"/>
      <c r="N33" s="158"/>
      <c r="O33" s="159"/>
    </row>
    <row r="34" spans="2:15" ht="15.6" x14ac:dyDescent="0.3">
      <c r="E34" s="92"/>
      <c r="F34" s="92"/>
      <c r="K34" s="124"/>
      <c r="L34" s="55"/>
      <c r="M34" s="55"/>
      <c r="N34" s="55"/>
      <c r="O34" s="55"/>
    </row>
    <row r="35" spans="2:15" x14ac:dyDescent="0.3">
      <c r="B35" t="s">
        <v>54</v>
      </c>
      <c r="C35" t="s">
        <v>55</v>
      </c>
      <c r="K35" s="55"/>
      <c r="L35" s="55"/>
      <c r="M35" s="55"/>
      <c r="N35" s="55"/>
      <c r="O35" s="55"/>
    </row>
    <row r="44" spans="2:15" x14ac:dyDescent="0.3">
      <c r="C44" s="17"/>
      <c r="D44" s="17"/>
      <c r="E44" s="17"/>
      <c r="F44" s="17"/>
      <c r="G44" s="17"/>
    </row>
    <row r="45" spans="2:15" x14ac:dyDescent="0.3">
      <c r="I45" s="55"/>
      <c r="J45" s="55"/>
      <c r="K45" s="55"/>
      <c r="L45" s="55"/>
      <c r="M45" s="55"/>
      <c r="N45" s="55"/>
      <c r="O45" s="55"/>
    </row>
    <row r="46" spans="2:15" x14ac:dyDescent="0.3">
      <c r="I46" s="55"/>
      <c r="J46" s="55"/>
      <c r="K46" s="55"/>
      <c r="L46" s="55"/>
      <c r="M46" s="55"/>
      <c r="N46" s="55"/>
      <c r="O46" s="55"/>
    </row>
    <row r="47" spans="2:15" ht="15.6" x14ac:dyDescent="0.3">
      <c r="I47" s="55"/>
      <c r="J47" s="121"/>
      <c r="K47" s="121"/>
      <c r="L47" s="121"/>
      <c r="M47" s="121"/>
      <c r="N47" s="121"/>
      <c r="O47" s="55"/>
    </row>
    <row r="48" spans="2:15" ht="15.6" x14ac:dyDescent="0.3">
      <c r="I48" s="55"/>
      <c r="J48" s="120"/>
      <c r="K48" s="120"/>
      <c r="L48" s="122"/>
      <c r="M48" s="122"/>
      <c r="N48" s="120"/>
      <c r="O48" s="55"/>
    </row>
    <row r="49" spans="9:15" ht="15.6" x14ac:dyDescent="0.3">
      <c r="I49" s="55"/>
      <c r="J49" s="120"/>
      <c r="K49" s="123"/>
      <c r="L49" s="123"/>
      <c r="M49" s="123"/>
      <c r="N49" s="123"/>
      <c r="O49" s="55"/>
    </row>
    <row r="50" spans="9:15" ht="15.6" x14ac:dyDescent="0.3">
      <c r="I50" s="55"/>
      <c r="J50" s="124"/>
      <c r="K50" s="55"/>
      <c r="L50" s="55"/>
      <c r="M50" s="55"/>
      <c r="N50" s="55"/>
      <c r="O50" s="55"/>
    </row>
    <row r="51" spans="9:15" ht="15.6" x14ac:dyDescent="0.3">
      <c r="I51" s="55"/>
      <c r="J51" s="120"/>
      <c r="K51" s="123"/>
      <c r="L51" s="123"/>
      <c r="M51" s="123"/>
      <c r="N51" s="123"/>
      <c r="O51" s="55"/>
    </row>
    <row r="52" spans="9:15" ht="15.6" x14ac:dyDescent="0.3">
      <c r="I52" s="55"/>
      <c r="J52" s="124"/>
      <c r="K52" s="55"/>
      <c r="L52" s="55"/>
      <c r="M52" s="55"/>
      <c r="N52" s="55"/>
      <c r="O52" s="55"/>
    </row>
    <row r="53" spans="9:15" ht="15.6" x14ac:dyDescent="0.3">
      <c r="I53" s="55"/>
      <c r="J53" s="120"/>
      <c r="K53" s="123"/>
      <c r="L53" s="123"/>
      <c r="M53" s="123"/>
      <c r="N53" s="123"/>
      <c r="O53" s="55"/>
    </row>
    <row r="54" spans="9:15" ht="15.6" x14ac:dyDescent="0.3">
      <c r="I54" s="55"/>
      <c r="J54" s="124"/>
      <c r="K54" s="55"/>
      <c r="L54" s="55"/>
      <c r="M54" s="55"/>
      <c r="N54" s="55"/>
      <c r="O54" s="55"/>
    </row>
    <row r="55" spans="9:15" x14ac:dyDescent="0.3">
      <c r="I55" s="55"/>
      <c r="J55" s="55"/>
      <c r="K55" s="55"/>
      <c r="L55" s="55"/>
      <c r="M55" s="55"/>
      <c r="N55" s="55"/>
      <c r="O55" s="55"/>
    </row>
    <row r="64" spans="9:15" x14ac:dyDescent="0.3">
      <c r="L64" s="17"/>
      <c r="M64" s="17"/>
      <c r="N64" s="17"/>
    </row>
    <row r="65" spans="12:14" x14ac:dyDescent="0.3">
      <c r="L65" s="17"/>
      <c r="M65" s="17"/>
      <c r="N65" s="17"/>
    </row>
    <row r="66" spans="12:14" x14ac:dyDescent="0.3">
      <c r="L66" s="66"/>
      <c r="M66" s="125"/>
      <c r="N66" s="125"/>
    </row>
    <row r="67" spans="12:14" x14ac:dyDescent="0.3">
      <c r="L67" s="66"/>
      <c r="M67" s="125"/>
      <c r="N67" s="125"/>
    </row>
    <row r="68" spans="12:14" x14ac:dyDescent="0.3">
      <c r="L68" s="126"/>
      <c r="M68" s="66"/>
      <c r="N68" s="128"/>
    </row>
    <row r="69" spans="12:14" x14ac:dyDescent="0.3">
      <c r="L69" s="126"/>
      <c r="M69" s="66"/>
      <c r="N69" s="127"/>
    </row>
    <row r="70" spans="12:14" x14ac:dyDescent="0.3">
      <c r="L70" s="126"/>
      <c r="M70" s="66"/>
      <c r="N70" s="127"/>
    </row>
    <row r="71" spans="12:14" x14ac:dyDescent="0.3">
      <c r="L71" s="126"/>
      <c r="M71" s="66"/>
      <c r="N71" s="127"/>
    </row>
  </sheetData>
  <sheetProtection selectLockedCells="1"/>
  <mergeCells count="6">
    <mergeCell ref="H2:S2"/>
    <mergeCell ref="B10:B13"/>
    <mergeCell ref="E7:F7"/>
    <mergeCell ref="G7:H7"/>
    <mergeCell ref="H3:M3"/>
    <mergeCell ref="N3:S3"/>
  </mergeCells>
  <phoneticPr fontId="3" type="noConversion"/>
  <dataValidations xWindow="256" yWindow="830" count="5">
    <dataValidation type="decimal" errorStyle="warning" allowBlank="1" showInputMessage="1" showErrorMessage="1" errorTitle="Erreur" error="La donée doit être une valeur numérique" promptTitle="Tout venant" prompt="Inserez le tonage/heure de la bascule 1" sqref="E9" xr:uid="{AAE4BB8F-EB2F-4AFD-8C94-A20A20C987B5}">
      <formula1>0</formula1>
      <formula2>1000</formula2>
    </dataValidation>
    <dataValidation type="decimal" allowBlank="1" showInputMessage="1" showErrorMessage="1" promptTitle="Tout venant" prompt="Inserez le nombre de tonnes journalier " sqref="H9" xr:uid="{5E6B08D2-55B3-4BD5-8CD3-13D4D02811F4}">
      <formula1>0</formula1>
      <formula2>5000</formula2>
    </dataValidation>
    <dataValidation type="decimal" allowBlank="1" showInputMessage="1" showErrorMessage="1" promptTitle="bascule 2" prompt="Insérez le tonage/heure de la bascule 2_x000a_" sqref="A23" xr:uid="{2AB2F520-2DFA-45D8-867B-3FA8DE655844}">
      <formula1>0</formula1>
      <formula2>1000</formula2>
    </dataValidation>
    <dataValidation type="decimal" allowBlank="1" showInputMessage="1" showErrorMessage="1" promptTitle="bascule 3" prompt="Insérez le tonage/heure de la bascule 3" sqref="H17" xr:uid="{C99CB291-C9F8-47D9-9392-A05CA517CB3E}">
      <formula1>0</formula1>
      <formula2>1000</formula2>
    </dataValidation>
    <dataValidation type="decimal" allowBlank="1" showInputMessage="1" showErrorMessage="1" promptTitle="bascule 4" prompt="Insérez le tonage/heure de la bascule 4" sqref="H18" xr:uid="{E425A3F0-73A1-4CA2-90C2-CE1D64B651B9}">
      <formula1>0</formula1>
      <formula2>1000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68" r:id="rId4" name="Button 32">
              <controlPr defaultSize="0" print="0" autoFill="0" autoPict="0" macro="[0]!historique">
                <anchor moveWithCells="1" sizeWithCells="1">
                  <from>
                    <xdr:col>6</xdr:col>
                    <xdr:colOff>30480</xdr:colOff>
                    <xdr:row>21</xdr:row>
                    <xdr:rowOff>22860</xdr:rowOff>
                  </from>
                  <to>
                    <xdr:col>10</xdr:col>
                    <xdr:colOff>419100</xdr:colOff>
                    <xdr:row>26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0" r:id="rId5" name="Check Box 34">
              <controlPr defaultSize="0" autoFill="0" autoLine="0" autoPict="0">
                <anchor moveWithCells="1">
                  <from>
                    <xdr:col>3</xdr:col>
                    <xdr:colOff>556260</xdr:colOff>
                    <xdr:row>19</xdr:row>
                    <xdr:rowOff>68580</xdr:rowOff>
                  </from>
                  <to>
                    <xdr:col>3</xdr:col>
                    <xdr:colOff>1226820</xdr:colOff>
                    <xdr:row>21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71" r:id="rId6" name="Button 35">
              <controlPr defaultSize="0" print="0" autoFill="0" autoPict="0" macro="[0]!reset">
                <anchor moveWithCells="1" sizeWithCells="1">
                  <from>
                    <xdr:col>6</xdr:col>
                    <xdr:colOff>30480</xdr:colOff>
                    <xdr:row>28</xdr:row>
                    <xdr:rowOff>175260</xdr:rowOff>
                  </from>
                  <to>
                    <xdr:col>10</xdr:col>
                    <xdr:colOff>457200</xdr:colOff>
                    <xdr:row>33</xdr:row>
                    <xdr:rowOff>15240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256" yWindow="830" count="3">
        <x14:dataValidation type="list" allowBlank="1" showInputMessage="1" showErrorMessage="1" promptTitle="heure de fonctionnement " prompt="Nombre d'heure de Fonctionnement du cycle 2" xr:uid="{BF8E94C6-FE21-4569-960C-F40B6312D8C1}">
          <x14:formula1>
            <xm:f>données!$A$2:$A$25</xm:f>
          </x14:formula1>
          <xm:sqref>F4</xm:sqref>
        </x14:dataValidation>
        <x14:dataValidation type="list" allowBlank="1" showInputMessage="1" showErrorMessage="1" xr:uid="{F25D0529-AA00-41A1-85DC-863CFA510138}">
          <x14:formula1>
            <xm:f>'essais boucle'!$T$23:$T$24</xm:f>
          </x14:formula1>
          <xm:sqref>D21</xm:sqref>
        </x14:dataValidation>
        <x14:dataValidation type="list" allowBlank="1" showInputMessage="1" showErrorMessage="1" promptTitle="heure de fonctionnement " prompt="Nombre d'heure de Fonctionnement du cycle 1" xr:uid="{794D4197-EEC3-40A6-8971-622FAFDC995D}">
          <x14:formula1>
            <xm:f>données!$A$2:$A$25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4ED960-5BAE-4C36-8B27-946937328ECA}">
  <sheetPr codeName="Feuil2"/>
  <dimension ref="A1:W15"/>
  <sheetViews>
    <sheetView zoomScale="70" zoomScaleNormal="70" workbookViewId="0">
      <selection activeCell="D28" sqref="D28"/>
    </sheetView>
  </sheetViews>
  <sheetFormatPr baseColWidth="10" defaultRowHeight="14.4" x14ac:dyDescent="0.3"/>
  <cols>
    <col min="1" max="1" width="13.21875" style="75" customWidth="1"/>
    <col min="2" max="2" width="13.6640625" style="1" bestFit="1" customWidth="1"/>
    <col min="3" max="5" width="14.44140625" style="171" bestFit="1" customWidth="1"/>
    <col min="6" max="6" width="9" style="171" bestFit="1" customWidth="1"/>
    <col min="7" max="7" width="16.44140625" style="171" customWidth="1"/>
    <col min="8" max="8" width="9.21875" style="171" bestFit="1" customWidth="1"/>
    <col min="9" max="9" width="21.21875" style="73" customWidth="1"/>
    <col min="10" max="10" width="11.21875" style="171" bestFit="1" customWidth="1"/>
    <col min="11" max="11" width="11.77734375" style="171" bestFit="1" customWidth="1"/>
    <col min="12" max="12" width="11.44140625" style="171" bestFit="1" customWidth="1"/>
    <col min="13" max="13" width="17.44140625" style="171" customWidth="1"/>
    <col min="14" max="14" width="23.5546875" style="171" bestFit="1" customWidth="1"/>
    <col min="15" max="15" width="21.109375" style="171" customWidth="1"/>
    <col min="16" max="16" width="22.21875" style="72" customWidth="1"/>
    <col min="17" max="17" width="10" style="171" bestFit="1" customWidth="1"/>
    <col min="18" max="18" width="10.77734375" style="171" bestFit="1" customWidth="1"/>
    <col min="19" max="19" width="11.77734375" style="171" bestFit="1" customWidth="1"/>
    <col min="20" max="20" width="25.33203125" style="171" bestFit="1" customWidth="1"/>
    <col min="21" max="21" width="26" style="171" bestFit="1" customWidth="1"/>
    <col min="22" max="22" width="24.44140625" style="171" customWidth="1"/>
    <col min="23" max="23" width="25.6640625" style="191" customWidth="1"/>
  </cols>
  <sheetData>
    <row r="1" spans="1:23" ht="29.4" customHeight="1" x14ac:dyDescent="0.3">
      <c r="A1" s="86" t="s">
        <v>57</v>
      </c>
      <c r="B1" s="160" t="s">
        <v>87</v>
      </c>
      <c r="C1" s="172" t="s">
        <v>83</v>
      </c>
      <c r="D1" s="169" t="s">
        <v>84</v>
      </c>
      <c r="E1" s="169" t="s">
        <v>85</v>
      </c>
      <c r="F1" s="169" t="s">
        <v>86</v>
      </c>
      <c r="G1" s="173" t="s">
        <v>73</v>
      </c>
      <c r="H1" s="173" t="s">
        <v>76</v>
      </c>
      <c r="I1" s="87" t="s">
        <v>68</v>
      </c>
      <c r="J1" s="174" t="s">
        <v>58</v>
      </c>
      <c r="K1" s="175" t="s">
        <v>59</v>
      </c>
      <c r="L1" s="175" t="s">
        <v>60</v>
      </c>
      <c r="M1" s="174" t="s">
        <v>88</v>
      </c>
      <c r="N1" s="179" t="s">
        <v>61</v>
      </c>
      <c r="O1" s="189" t="s">
        <v>89</v>
      </c>
      <c r="P1" s="188" t="s">
        <v>68</v>
      </c>
      <c r="Q1" s="176" t="s">
        <v>58</v>
      </c>
      <c r="R1" s="177" t="s">
        <v>62</v>
      </c>
      <c r="S1" s="177" t="s">
        <v>63</v>
      </c>
      <c r="T1" s="177" t="s">
        <v>64</v>
      </c>
      <c r="U1" s="176" t="s">
        <v>65</v>
      </c>
      <c r="V1" s="178" t="s">
        <v>71</v>
      </c>
      <c r="W1" s="190" t="s">
        <v>75</v>
      </c>
    </row>
    <row r="2" spans="1:23" x14ac:dyDescent="0.3">
      <c r="A2" s="74">
        <v>44672</v>
      </c>
      <c r="B2" s="69">
        <v>1400</v>
      </c>
      <c r="C2" s="170">
        <v>70</v>
      </c>
      <c r="D2" s="170">
        <v>140</v>
      </c>
      <c r="E2" s="170">
        <v>140</v>
      </c>
      <c r="F2" s="170">
        <v>140</v>
      </c>
      <c r="G2" s="170">
        <v>42</v>
      </c>
      <c r="H2" s="170">
        <v>54</v>
      </c>
      <c r="I2" s="71">
        <v>7</v>
      </c>
      <c r="J2" s="170">
        <v>799.4</v>
      </c>
      <c r="K2" s="170">
        <v>481.59999999999997</v>
      </c>
      <c r="L2" s="170">
        <v>123.20000000000002</v>
      </c>
      <c r="M2" s="170">
        <v>467.60000000000008</v>
      </c>
      <c r="N2" s="170">
        <v>1871.8000000000002</v>
      </c>
      <c r="O2" s="170">
        <v>360</v>
      </c>
      <c r="P2" s="70">
        <v>6</v>
      </c>
      <c r="Q2" s="170">
        <v>242.5630593978845</v>
      </c>
      <c r="R2" s="170">
        <v>86.914564686737179</v>
      </c>
      <c r="S2" s="170">
        <v>126.52237591537838</v>
      </c>
      <c r="T2" s="170">
        <v>0</v>
      </c>
      <c r="U2" s="171">
        <v>456</v>
      </c>
      <c r="V2" s="171">
        <v>1860.2</v>
      </c>
      <c r="W2" s="191">
        <v>3000</v>
      </c>
    </row>
    <row r="3" spans="1:23" x14ac:dyDescent="0.3">
      <c r="A3" s="75">
        <v>44673</v>
      </c>
      <c r="B3" s="1">
        <v>1450</v>
      </c>
      <c r="C3" s="171">
        <v>75</v>
      </c>
      <c r="D3" s="171">
        <v>150</v>
      </c>
      <c r="E3" s="171">
        <v>150</v>
      </c>
      <c r="F3" s="171">
        <v>150</v>
      </c>
      <c r="G3" s="171">
        <v>42</v>
      </c>
      <c r="H3" s="171">
        <v>54</v>
      </c>
      <c r="I3" s="73">
        <v>7</v>
      </c>
      <c r="J3" s="171">
        <v>836.5</v>
      </c>
      <c r="K3" s="171">
        <v>503.74999999999994</v>
      </c>
      <c r="L3" s="171">
        <v>128.25</v>
      </c>
      <c r="M3" s="171">
        <v>487</v>
      </c>
      <c r="N3" s="171">
        <v>1955.5</v>
      </c>
      <c r="O3" s="171">
        <v>360</v>
      </c>
      <c r="P3" s="72">
        <v>6</v>
      </c>
      <c r="Q3" s="171">
        <v>185.24778623582412</v>
      </c>
      <c r="R3" s="171">
        <v>66.377505048935831</v>
      </c>
      <c r="S3" s="171">
        <v>96.626378747863924</v>
      </c>
      <c r="T3" s="171">
        <v>107.74832996737609</v>
      </c>
      <c r="U3" s="171">
        <v>456</v>
      </c>
      <c r="V3" s="171">
        <v>1924.5</v>
      </c>
      <c r="W3" s="191">
        <v>2800</v>
      </c>
    </row>
    <row r="15" spans="1:23" x14ac:dyDescent="0.3">
      <c r="N15" s="170"/>
    </row>
  </sheetData>
  <phoneticPr fontId="3" type="noConversion"/>
  <pageMargins left="0.7" right="0.7" top="0.75" bottom="0.75" header="0.3" footer="0.3"/>
  <ignoredErrors>
    <ignoredError sqref="I11:I1048576" twoDigitTextYea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315182-60DF-4583-B71D-89B9A8B405D9}">
  <sheetPr codeName="Feuil3"/>
  <dimension ref="B1:AH98"/>
  <sheetViews>
    <sheetView zoomScale="85" zoomScaleNormal="85" workbookViewId="0">
      <selection activeCell="AD36" sqref="AD36"/>
    </sheetView>
  </sheetViews>
  <sheetFormatPr baseColWidth="10" defaultRowHeight="14.4" x14ac:dyDescent="0.3"/>
  <cols>
    <col min="2" max="2" width="10" bestFit="1" customWidth="1"/>
    <col min="3" max="3" width="15.6640625" bestFit="1" customWidth="1"/>
    <col min="4" max="4" width="22.77734375" bestFit="1" customWidth="1"/>
    <col min="5" max="5" width="9.77734375" customWidth="1"/>
    <col min="6" max="6" width="13.88671875" customWidth="1"/>
    <col min="7" max="7" width="16.44140625" bestFit="1" customWidth="1"/>
    <col min="8" max="8" width="15.44140625" bestFit="1" customWidth="1"/>
    <col min="9" max="9" width="8.77734375" bestFit="1" customWidth="1"/>
    <col min="10" max="10" width="12.21875" bestFit="1" customWidth="1"/>
    <col min="11" max="11" width="13.44140625" customWidth="1"/>
    <col min="12" max="12" width="13.44140625" bestFit="1" customWidth="1"/>
    <col min="13" max="13" width="12.44140625" bestFit="1" customWidth="1"/>
    <col min="14" max="14" width="27.21875" bestFit="1" customWidth="1"/>
    <col min="15" max="15" width="7.5546875" bestFit="1" customWidth="1"/>
    <col min="16" max="16" width="13.6640625" bestFit="1" customWidth="1"/>
    <col min="17" max="17" width="16.109375" bestFit="1" customWidth="1"/>
    <col min="18" max="18" width="14.6640625" bestFit="1" customWidth="1"/>
    <col min="19" max="19" width="15.6640625" bestFit="1" customWidth="1"/>
    <col min="20" max="20" width="11.44140625" bestFit="1" customWidth="1"/>
    <col min="21" max="21" width="20.109375" bestFit="1" customWidth="1"/>
    <col min="22" max="22" width="12.44140625" bestFit="1" customWidth="1"/>
    <col min="23" max="23" width="12.88671875" bestFit="1" customWidth="1"/>
    <col min="25" max="25" width="6.77734375" bestFit="1" customWidth="1"/>
    <col min="26" max="26" width="7.33203125" bestFit="1" customWidth="1"/>
    <col min="27" max="27" width="7.44140625" bestFit="1" customWidth="1"/>
    <col min="28" max="28" width="14.44140625" bestFit="1" customWidth="1"/>
  </cols>
  <sheetData>
    <row r="1" spans="2:28" x14ac:dyDescent="0.3"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</row>
    <row r="2" spans="2:28" x14ac:dyDescent="0.3"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</row>
    <row r="3" spans="2:28" x14ac:dyDescent="0.3"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</row>
    <row r="4" spans="2:28" x14ac:dyDescent="0.3">
      <c r="B4" s="25"/>
      <c r="C4" s="25"/>
      <c r="D4" s="89" t="s">
        <v>0</v>
      </c>
      <c r="E4" s="25"/>
      <c r="F4" s="25"/>
      <c r="G4" s="26"/>
      <c r="H4" s="53">
        <v>1</v>
      </c>
      <c r="I4" s="53">
        <v>2</v>
      </c>
      <c r="J4" s="53">
        <v>3</v>
      </c>
      <c r="K4" s="53">
        <v>4</v>
      </c>
      <c r="L4" s="25"/>
      <c r="M4" s="253" t="s">
        <v>1</v>
      </c>
      <c r="N4" s="254"/>
      <c r="O4" s="254"/>
      <c r="P4" s="255"/>
      <c r="Q4" s="25"/>
      <c r="R4" s="25"/>
      <c r="S4" s="25"/>
      <c r="T4" s="25"/>
      <c r="U4" s="26"/>
      <c r="V4" s="7" t="s">
        <v>9</v>
      </c>
      <c r="W4" s="7" t="s">
        <v>10</v>
      </c>
      <c r="X4" s="25"/>
      <c r="Y4" s="250" t="s">
        <v>2</v>
      </c>
      <c r="Z4" s="251"/>
      <c r="AA4" s="251"/>
      <c r="AB4" s="252"/>
    </row>
    <row r="5" spans="2:28" ht="15" thickBot="1" x14ac:dyDescent="0.35">
      <c r="B5" s="25"/>
      <c r="C5" s="25"/>
      <c r="D5" s="25"/>
      <c r="E5" s="25"/>
      <c r="F5" s="25"/>
      <c r="G5" s="26"/>
      <c r="H5" s="10" t="str">
        <f>recapitulatif!D10</f>
        <v>melange 1</v>
      </c>
      <c r="I5" s="10" t="str">
        <f>recapitulatif!D11</f>
        <v>melange 2</v>
      </c>
      <c r="J5" s="10" t="str">
        <f>recapitulatif!D12</f>
        <v>melange 3</v>
      </c>
      <c r="K5" s="10" t="str">
        <f>recapitulatif!D13</f>
        <v>melange 4</v>
      </c>
      <c r="L5" s="25"/>
      <c r="M5" s="23"/>
      <c r="N5" s="14" t="s">
        <v>6</v>
      </c>
      <c r="O5" s="14" t="s">
        <v>7</v>
      </c>
      <c r="P5" s="14" t="s">
        <v>13</v>
      </c>
      <c r="Q5" s="25"/>
      <c r="R5" s="25"/>
      <c r="S5" s="25"/>
      <c r="T5" s="25"/>
      <c r="U5" s="26"/>
      <c r="V5" s="26" t="str">
        <f>recapitulatif!D17</f>
        <v>post mélange 1</v>
      </c>
      <c r="W5" s="26" t="str">
        <f>recapitulatif!D18</f>
        <v>post mélange 2</v>
      </c>
      <c r="X5" s="25"/>
      <c r="Y5" s="24"/>
      <c r="Z5" s="5" t="s">
        <v>6</v>
      </c>
      <c r="AA5" s="5" t="s">
        <v>7</v>
      </c>
      <c r="AB5" s="24" t="s">
        <v>20</v>
      </c>
    </row>
    <row r="6" spans="2:28" ht="15" thickBot="1" x14ac:dyDescent="0.35">
      <c r="B6" s="1" t="s">
        <v>19</v>
      </c>
      <c r="C6" s="1" t="s">
        <v>5</v>
      </c>
      <c r="D6" s="12">
        <f>recapitulatif!E9</f>
        <v>200</v>
      </c>
      <c r="E6" s="25"/>
      <c r="F6" s="25"/>
      <c r="G6" s="26"/>
      <c r="H6" s="99">
        <f>recapitulatif!G10</f>
        <v>5</v>
      </c>
      <c r="I6" s="99">
        <f>recapitulatif!G11</f>
        <v>10</v>
      </c>
      <c r="J6" s="99">
        <f>recapitulatif!G12</f>
        <v>10</v>
      </c>
      <c r="K6" s="99">
        <f>recapitulatif!G13</f>
        <v>10</v>
      </c>
      <c r="L6" s="25"/>
      <c r="M6" s="23" t="s">
        <v>3</v>
      </c>
      <c r="N6" s="15">
        <f>J61</f>
        <v>42.354430379746837</v>
      </c>
      <c r="O6" s="16">
        <f>N6*$H$10/100</f>
        <v>119.5</v>
      </c>
      <c r="P6" s="23">
        <f>O6*$D$12</f>
        <v>836.5</v>
      </c>
      <c r="Q6" s="25"/>
      <c r="R6" s="25" t="s">
        <v>17</v>
      </c>
      <c r="T6" s="25"/>
      <c r="U6" s="26"/>
      <c r="V6" s="8">
        <f>recapitulatif!G17</f>
        <v>10</v>
      </c>
      <c r="W6" s="8">
        <f>recapitulatif!G18</f>
        <v>15</v>
      </c>
      <c r="X6" s="25"/>
      <c r="Y6" s="24" t="s">
        <v>3</v>
      </c>
      <c r="Z6" s="5">
        <f>$Q$35</f>
        <v>53.193653376729053</v>
      </c>
      <c r="AA6" s="6">
        <f>Z6*$V$13/100</f>
        <v>40.427176566314081</v>
      </c>
      <c r="AB6" s="27">
        <f>AA6*$U$19</f>
        <v>242.5630593978845</v>
      </c>
    </row>
    <row r="7" spans="2:28" ht="15" thickBot="1" x14ac:dyDescent="0.35">
      <c r="B7" s="25"/>
      <c r="C7" s="25"/>
      <c r="D7" s="25"/>
      <c r="E7" s="25" t="s">
        <v>80</v>
      </c>
      <c r="F7" s="25"/>
      <c r="G7" s="9" t="s">
        <v>5</v>
      </c>
      <c r="H7" s="26">
        <f>H8/$D$12</f>
        <v>10.714285714285714</v>
      </c>
      <c r="I7" s="26">
        <f t="shared" ref="I7:K7" si="0">I8/$D$12</f>
        <v>21.428571428571427</v>
      </c>
      <c r="J7" s="26">
        <f t="shared" si="0"/>
        <v>21.428571428571427</v>
      </c>
      <c r="K7" s="26">
        <f t="shared" si="0"/>
        <v>21.428571428571427</v>
      </c>
      <c r="L7" s="25"/>
      <c r="M7" s="58" t="s">
        <v>56</v>
      </c>
      <c r="N7" s="15">
        <f>K61</f>
        <v>25.50632911392405</v>
      </c>
      <c r="O7" s="16">
        <f>N7*$H$10/100</f>
        <v>71.964285714285708</v>
      </c>
      <c r="P7" s="23">
        <f>O7*$D$12</f>
        <v>503.74999999999994</v>
      </c>
      <c r="Q7" s="25"/>
      <c r="R7" s="1" t="s">
        <v>18</v>
      </c>
      <c r="T7" s="25"/>
      <c r="U7" s="9" t="s">
        <v>5</v>
      </c>
      <c r="V7" s="28">
        <f>$V$6*$S$9/100</f>
        <v>6</v>
      </c>
      <c r="W7" s="28">
        <f>$W$6*$S$9/100</f>
        <v>9</v>
      </c>
      <c r="X7" s="25"/>
      <c r="Y7" s="59" t="s">
        <v>53</v>
      </c>
      <c r="Z7" s="5">
        <f>$R$35</f>
        <v>19.060211554109031</v>
      </c>
      <c r="AA7" s="6">
        <f t="shared" ref="AA7:AA8" si="1">Z7*$V$13/100</f>
        <v>14.485760781122863</v>
      </c>
      <c r="AB7" s="27">
        <f t="shared" ref="AB7:AB8" si="2">AA7*$U$19</f>
        <v>86.914564686737179</v>
      </c>
    </row>
    <row r="8" spans="2:28" ht="15" thickBot="1" x14ac:dyDescent="0.35">
      <c r="B8" s="25"/>
      <c r="C8" s="3" t="s">
        <v>26</v>
      </c>
      <c r="D8" s="12">
        <f>recapitulatif!H9</f>
        <v>1450</v>
      </c>
      <c r="E8" s="25">
        <f>D8/D12</f>
        <v>207.14285714285714</v>
      </c>
      <c r="F8" s="25"/>
      <c r="G8" s="26" t="s">
        <v>32</v>
      </c>
      <c r="H8" s="26">
        <f>recapitulatif!H10</f>
        <v>75</v>
      </c>
      <c r="I8" s="26">
        <f>recapitulatif!H11</f>
        <v>150</v>
      </c>
      <c r="J8" s="26">
        <f>recapitulatif!H12</f>
        <v>150</v>
      </c>
      <c r="K8" s="26">
        <f>recapitulatif!H13</f>
        <v>150</v>
      </c>
      <c r="L8" s="25"/>
      <c r="M8" s="23" t="s">
        <v>4</v>
      </c>
      <c r="N8" s="15">
        <f>L61</f>
        <v>6.4936708860759493</v>
      </c>
      <c r="O8" s="16">
        <f>N8*$H$10/100</f>
        <v>18.321428571428569</v>
      </c>
      <c r="P8" s="23">
        <f>O8*$D$12</f>
        <v>128.25</v>
      </c>
      <c r="Q8" s="3" t="s">
        <v>5</v>
      </c>
      <c r="R8" s="13">
        <f>recapitulatif!A23</f>
        <v>0</v>
      </c>
      <c r="T8" s="25"/>
      <c r="U8" s="29" t="s">
        <v>20</v>
      </c>
      <c r="V8" s="30">
        <f>V7*$U$19</f>
        <v>36</v>
      </c>
      <c r="W8" s="30">
        <f>W7*$U$19</f>
        <v>54</v>
      </c>
      <c r="X8" s="25"/>
      <c r="Y8" s="59" t="s">
        <v>51</v>
      </c>
      <c r="Z8" s="5">
        <f>S35</f>
        <v>27.746135069161923</v>
      </c>
      <c r="AA8" s="6">
        <f t="shared" si="1"/>
        <v>21.087062652563063</v>
      </c>
      <c r="AB8" s="27">
        <f t="shared" si="2"/>
        <v>126.52237591537838</v>
      </c>
    </row>
    <row r="9" spans="2:28" ht="15" thickBot="1" x14ac:dyDescent="0.35">
      <c r="B9" s="25"/>
      <c r="C9" s="1" t="s">
        <v>31</v>
      </c>
      <c r="D9" s="1">
        <f>$D$6*$D$12</f>
        <v>1400</v>
      </c>
      <c r="E9" s="25"/>
      <c r="F9" s="25"/>
      <c r="G9" s="25"/>
      <c r="H9" s="25"/>
      <c r="I9" s="25"/>
      <c r="J9" s="25"/>
      <c r="K9" s="25"/>
      <c r="L9" s="25"/>
      <c r="M9" s="23" t="s">
        <v>8</v>
      </c>
      <c r="N9" s="15">
        <f>M61</f>
        <v>24.658227848101269</v>
      </c>
      <c r="O9" s="64">
        <f>$N$9*$H$10/100</f>
        <v>69.571428571428569</v>
      </c>
      <c r="P9" s="65">
        <f>O9*$D$12</f>
        <v>487</v>
      </c>
      <c r="Q9" s="3" t="s">
        <v>25</v>
      </c>
      <c r="R9" s="11">
        <f>recapitulatif!H15</f>
        <v>360</v>
      </c>
      <c r="S9">
        <f>R9/U19</f>
        <v>60</v>
      </c>
      <c r="T9" s="25"/>
      <c r="U9" s="31" t="s">
        <v>21</v>
      </c>
      <c r="V9" s="32">
        <f>recapitulatif!H17</f>
        <v>42</v>
      </c>
      <c r="W9" s="33">
        <f>recapitulatif!H18</f>
        <v>54</v>
      </c>
      <c r="X9" s="25"/>
      <c r="Y9" s="24" t="s">
        <v>12</v>
      </c>
      <c r="Z9" s="24">
        <f>Z6+Z7+Z8</f>
        <v>100.00000000000001</v>
      </c>
      <c r="AA9" s="27">
        <f>$AA$6+$AA$7+$AA$8</f>
        <v>76</v>
      </c>
      <c r="AB9" s="27">
        <f>$AB$6+$AB$7+$AB$8+AB11</f>
        <v>456</v>
      </c>
    </row>
    <row r="10" spans="2:28" x14ac:dyDescent="0.3">
      <c r="B10" s="25"/>
      <c r="C10" s="25"/>
      <c r="D10" s="25"/>
      <c r="E10" s="25"/>
      <c r="F10" s="25"/>
      <c r="G10" s="34" t="s">
        <v>11</v>
      </c>
      <c r="H10" s="2">
        <f>(H7+I7+J7+K7+E8)</f>
        <v>282.14285714285711</v>
      </c>
      <c r="I10" s="25"/>
      <c r="J10" s="25"/>
      <c r="K10" s="25"/>
      <c r="L10" s="25"/>
      <c r="M10" s="23" t="s">
        <v>12</v>
      </c>
      <c r="N10" s="23">
        <f>N6+N7+N8+N9</f>
        <v>99.012658227848107</v>
      </c>
      <c r="O10" s="35">
        <f>O6+O7+O8+O9</f>
        <v>279.35714285714283</v>
      </c>
      <c r="P10" s="35">
        <f>P6+P7+P8+P9</f>
        <v>1955.5</v>
      </c>
      <c r="Q10" s="25"/>
      <c r="R10" s="25"/>
      <c r="S10" s="25"/>
      <c r="T10" s="25"/>
      <c r="U10" s="25"/>
      <c r="V10" s="25">
        <f>V9/$U$19</f>
        <v>7</v>
      </c>
      <c r="W10" s="25">
        <f>W9/$U$19</f>
        <v>9</v>
      </c>
      <c r="X10" s="25"/>
    </row>
    <row r="11" spans="2:28" ht="15" thickBot="1" x14ac:dyDescent="0.35">
      <c r="B11" s="25"/>
      <c r="C11" s="25"/>
      <c r="D11" s="25" t="s">
        <v>14</v>
      </c>
      <c r="E11" s="25"/>
      <c r="F11" s="25"/>
      <c r="G11" s="25"/>
      <c r="H11" s="67">
        <f>H10*D12</f>
        <v>1974.9999999999998</v>
      </c>
      <c r="I11" s="25"/>
      <c r="J11" s="25"/>
      <c r="K11" s="25"/>
      <c r="L11" s="25"/>
      <c r="M11" s="25"/>
      <c r="N11" s="25"/>
      <c r="O11" s="25">
        <f>O10*D12</f>
        <v>1955.4999999999998</v>
      </c>
      <c r="P11" s="25"/>
      <c r="Q11" s="25"/>
      <c r="R11" s="25"/>
      <c r="S11" s="25"/>
      <c r="T11" s="25"/>
      <c r="U11" s="25"/>
      <c r="V11" s="25"/>
      <c r="W11" s="25"/>
      <c r="X11" s="25"/>
      <c r="Y11" s="60" t="s">
        <v>52</v>
      </c>
      <c r="Z11" s="52">
        <f>$T$35</f>
        <v>0</v>
      </c>
      <c r="AA11" s="6">
        <f>($V$14*Z11/100)/$U$19</f>
        <v>0</v>
      </c>
      <c r="AB11" s="27">
        <f>$AA$11*$U$19</f>
        <v>0</v>
      </c>
    </row>
    <row r="12" spans="2:28" ht="15" thickBot="1" x14ac:dyDescent="0.35">
      <c r="B12" s="25"/>
      <c r="C12" s="25"/>
      <c r="D12" s="12">
        <f>recapitulatif!$D$4</f>
        <v>7</v>
      </c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4" t="s">
        <v>22</v>
      </c>
      <c r="V12" s="25"/>
      <c r="W12" s="25"/>
      <c r="X12" s="25"/>
      <c r="Y12" s="25"/>
      <c r="Z12" s="25"/>
      <c r="AA12" s="25"/>
      <c r="AB12" s="25">
        <f>AB11/3</f>
        <v>0</v>
      </c>
    </row>
    <row r="13" spans="2:28" x14ac:dyDescent="0.3"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34" t="s">
        <v>11</v>
      </c>
      <c r="V13" s="2">
        <f>$V$10+$W$10+S9</f>
        <v>76</v>
      </c>
      <c r="W13" s="25"/>
      <c r="X13" s="25"/>
    </row>
    <row r="14" spans="2:28" x14ac:dyDescent="0.3"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36" t="s">
        <v>72</v>
      </c>
      <c r="V14" s="37">
        <f>$V$13*$U$19</f>
        <v>456</v>
      </c>
      <c r="W14" s="25"/>
      <c r="X14" s="25"/>
      <c r="Y14" s="25"/>
      <c r="Z14" s="25"/>
      <c r="AA14" s="25"/>
      <c r="AB14" s="25"/>
    </row>
    <row r="15" spans="2:28" x14ac:dyDescent="0.3"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</row>
    <row r="16" spans="2:28" x14ac:dyDescent="0.3">
      <c r="B16" s="225"/>
      <c r="C16" s="226" t="s">
        <v>96</v>
      </c>
      <c r="D16" s="226"/>
      <c r="E16" s="226"/>
      <c r="F16" s="226"/>
      <c r="G16" s="227"/>
      <c r="M16" s="25"/>
      <c r="N16" s="25"/>
      <c r="O16" s="25"/>
      <c r="S16" s="25"/>
      <c r="T16" s="25"/>
      <c r="V16" s="25"/>
      <c r="W16" s="25"/>
      <c r="X16" s="25"/>
      <c r="Y16" s="25"/>
      <c r="Z16" s="25"/>
      <c r="AA16" s="25"/>
      <c r="AB16" s="25"/>
    </row>
    <row r="17" spans="2:34" ht="15" thickBot="1" x14ac:dyDescent="0.35">
      <c r="B17" s="192"/>
      <c r="C17" s="193">
        <v>1</v>
      </c>
      <c r="D17" s="193">
        <v>2</v>
      </c>
      <c r="E17" s="193">
        <v>3</v>
      </c>
      <c r="F17" s="193">
        <v>4</v>
      </c>
      <c r="G17" s="144"/>
      <c r="N17" s="25"/>
      <c r="O17" s="25"/>
      <c r="S17" s="25"/>
      <c r="T17" s="25"/>
      <c r="V17" s="25"/>
      <c r="W17" s="25"/>
      <c r="X17" s="25"/>
      <c r="Y17" s="25"/>
      <c r="Z17" s="25"/>
      <c r="AA17" s="25"/>
      <c r="AB17" s="25"/>
    </row>
    <row r="18" spans="2:34" ht="15" thickBot="1" x14ac:dyDescent="0.35">
      <c r="B18" s="192"/>
      <c r="C18" s="193" t="str">
        <f>recapitulatif!D10</f>
        <v>melange 1</v>
      </c>
      <c r="D18" s="193" t="str">
        <f>recapitulatif!D11</f>
        <v>melange 2</v>
      </c>
      <c r="E18" s="193" t="str">
        <f>recapitulatif!D12</f>
        <v>melange 3</v>
      </c>
      <c r="F18" s="193" t="str">
        <f>recapitulatif!D13</f>
        <v>melange 4</v>
      </c>
      <c r="G18" s="144"/>
      <c r="I18" s="221" t="s">
        <v>15</v>
      </c>
      <c r="J18" s="21"/>
      <c r="K18" s="21"/>
      <c r="L18" s="21"/>
      <c r="M18" s="21"/>
      <c r="N18" s="22"/>
      <c r="O18" s="25"/>
      <c r="P18" s="38"/>
      <c r="Q18" s="38" t="s">
        <v>46</v>
      </c>
      <c r="R18" s="38" t="s">
        <v>38</v>
      </c>
      <c r="S18" s="25"/>
      <c r="T18" s="25"/>
      <c r="U18" s="25" t="s">
        <v>29</v>
      </c>
      <c r="V18" s="25"/>
      <c r="W18" s="25"/>
      <c r="X18" s="25"/>
      <c r="Y18" s="25"/>
      <c r="Z18" s="25"/>
      <c r="AA18" s="25"/>
      <c r="AB18" s="25"/>
    </row>
    <row r="19" spans="2:34" ht="15" thickBot="1" x14ac:dyDescent="0.35">
      <c r="B19" s="192"/>
      <c r="C19" s="194">
        <f>H6</f>
        <v>5</v>
      </c>
      <c r="D19" s="194">
        <f>I6</f>
        <v>10</v>
      </c>
      <c r="E19" s="194">
        <f>J6</f>
        <v>10</v>
      </c>
      <c r="F19" s="194">
        <f>K6</f>
        <v>10</v>
      </c>
      <c r="G19" s="144"/>
      <c r="I19" s="222"/>
      <c r="J19" s="23" t="s">
        <v>97</v>
      </c>
      <c r="K19" s="23"/>
      <c r="L19" s="23"/>
      <c r="M19" s="23"/>
      <c r="N19" s="23"/>
      <c r="O19" s="25"/>
      <c r="P19" s="54" t="s">
        <v>5</v>
      </c>
      <c r="Q19" s="38">
        <f>R8</f>
        <v>0</v>
      </c>
      <c r="R19" s="38">
        <v>100</v>
      </c>
      <c r="S19" s="25"/>
      <c r="T19" s="25"/>
      <c r="U19" s="12">
        <f>recapitulatif!F4</f>
        <v>6</v>
      </c>
      <c r="V19" s="25"/>
      <c r="W19" s="25"/>
      <c r="X19" s="25"/>
      <c r="Y19" s="25"/>
      <c r="Z19" s="25"/>
      <c r="AA19" s="25"/>
      <c r="AB19" s="25"/>
    </row>
    <row r="20" spans="2:34" ht="15" thickBot="1" x14ac:dyDescent="0.35">
      <c r="B20" s="195" t="s">
        <v>5</v>
      </c>
      <c r="C20" s="192">
        <f>C19*$D$6/100</f>
        <v>10</v>
      </c>
      <c r="D20" s="192">
        <f t="shared" ref="D20:F20" si="3">D19*$D$6/100</f>
        <v>20</v>
      </c>
      <c r="E20" s="192">
        <f t="shared" si="3"/>
        <v>20</v>
      </c>
      <c r="F20" s="192">
        <f t="shared" si="3"/>
        <v>20</v>
      </c>
      <c r="G20" s="144"/>
      <c r="I20" s="222"/>
      <c r="J20" s="23" t="s">
        <v>3</v>
      </c>
      <c r="K20" s="58" t="s">
        <v>50</v>
      </c>
      <c r="L20" s="23" t="s">
        <v>4</v>
      </c>
      <c r="M20" s="23" t="s">
        <v>8</v>
      </c>
      <c r="N20" s="23" t="s">
        <v>23</v>
      </c>
      <c r="O20" s="25"/>
      <c r="P20" s="54" t="s">
        <v>44</v>
      </c>
      <c r="Q20" s="38">
        <f>R20*$Q$19/100</f>
        <v>0</v>
      </c>
      <c r="R20" s="38">
        <v>0</v>
      </c>
      <c r="S20" s="25"/>
      <c r="T20" s="25"/>
      <c r="U20" s="25"/>
      <c r="V20" s="25"/>
      <c r="W20" s="25"/>
      <c r="X20" s="25"/>
      <c r="Y20" s="25"/>
      <c r="Z20" s="25"/>
      <c r="AA20" s="25"/>
      <c r="AB20" s="25"/>
    </row>
    <row r="21" spans="2:34" ht="15" thickBot="1" x14ac:dyDescent="0.35">
      <c r="B21" s="192" t="s">
        <v>32</v>
      </c>
      <c r="C21" s="192">
        <f>C19*$D$8/100</f>
        <v>72.5</v>
      </c>
      <c r="D21" s="192">
        <f t="shared" ref="D21:F21" si="4">D19*$D$8/100</f>
        <v>145</v>
      </c>
      <c r="E21" s="192">
        <f t="shared" si="4"/>
        <v>145</v>
      </c>
      <c r="F21" s="192">
        <f t="shared" si="4"/>
        <v>145</v>
      </c>
      <c r="G21" s="144"/>
      <c r="I21" s="223" t="s">
        <v>16</v>
      </c>
      <c r="J21" s="38">
        <f>$P$6</f>
        <v>836.5</v>
      </c>
      <c r="K21" s="38">
        <f>$P$7</f>
        <v>503.74999999999994</v>
      </c>
      <c r="L21" s="38">
        <f>$P$8</f>
        <v>128.25</v>
      </c>
      <c r="M21" s="38">
        <f>$P$9</f>
        <v>487</v>
      </c>
      <c r="N21" s="39">
        <f>$P$10</f>
        <v>1955.5</v>
      </c>
      <c r="O21" s="25"/>
      <c r="P21" s="54" t="s">
        <v>43</v>
      </c>
      <c r="Q21" s="38">
        <f>R21*$Q$25/100</f>
        <v>0</v>
      </c>
      <c r="R21" s="38">
        <v>100</v>
      </c>
      <c r="S21" s="25"/>
      <c r="T21" s="25"/>
      <c r="U21" s="25"/>
      <c r="V21" s="25"/>
      <c r="W21" s="25"/>
      <c r="X21" s="25"/>
      <c r="Y21" s="25"/>
      <c r="Z21" s="25"/>
      <c r="AA21" s="25"/>
      <c r="AB21" s="25"/>
    </row>
    <row r="22" spans="2:34" ht="15" thickBot="1" x14ac:dyDescent="0.35">
      <c r="B22" s="140"/>
      <c r="C22" s="17"/>
      <c r="D22" s="17"/>
      <c r="E22" s="17"/>
      <c r="F22" s="17"/>
      <c r="G22" s="144"/>
      <c r="I22" s="224" t="s">
        <v>27</v>
      </c>
      <c r="J22" s="38"/>
      <c r="K22" s="38"/>
      <c r="L22" s="38"/>
      <c r="M22" s="38">
        <f>$R$9</f>
        <v>360</v>
      </c>
      <c r="N22" s="38"/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</row>
    <row r="23" spans="2:34" x14ac:dyDescent="0.3">
      <c r="B23" s="228"/>
      <c r="C23" s="41"/>
      <c r="D23" s="41"/>
      <c r="E23" s="41"/>
      <c r="F23" s="41"/>
      <c r="G23" s="144"/>
      <c r="I23" s="222"/>
      <c r="J23" s="38"/>
      <c r="K23" s="38"/>
      <c r="L23" s="38"/>
      <c r="M23" s="38"/>
      <c r="N23" s="38"/>
      <c r="O23" s="25"/>
      <c r="P23" s="25"/>
      <c r="Q23" s="25"/>
      <c r="R23" s="25"/>
      <c r="S23" s="25"/>
      <c r="T23" s="41"/>
      <c r="U23" s="41"/>
      <c r="V23" s="25"/>
      <c r="W23" s="25"/>
      <c r="X23" s="25"/>
      <c r="Y23" s="25"/>
      <c r="Z23" s="25"/>
      <c r="AA23" s="25"/>
      <c r="AB23" s="25"/>
    </row>
    <row r="24" spans="2:34" x14ac:dyDescent="0.3">
      <c r="B24" s="140"/>
      <c r="C24" s="192" t="s">
        <v>11</v>
      </c>
      <c r="D24" s="199">
        <f>(C20+D20+E20+F20+D6)</f>
        <v>270</v>
      </c>
      <c r="E24" s="17"/>
      <c r="F24" s="17"/>
      <c r="G24" s="144"/>
      <c r="I24" s="222"/>
      <c r="J24" s="24" t="s">
        <v>2</v>
      </c>
      <c r="K24" s="24"/>
      <c r="L24" s="24"/>
      <c r="M24" s="24"/>
      <c r="N24" s="24"/>
      <c r="O24" s="25"/>
      <c r="P24" s="56"/>
      <c r="Q24" s="56" t="s">
        <v>42</v>
      </c>
      <c r="R24" s="56" t="s">
        <v>38</v>
      </c>
      <c r="S24" s="25"/>
      <c r="T24" s="41"/>
      <c r="U24" s="41"/>
      <c r="V24" s="25"/>
      <c r="W24" s="243" t="s">
        <v>107</v>
      </c>
      <c r="X24" s="243"/>
      <c r="Y24" s="243"/>
      <c r="Z24" s="243"/>
      <c r="AA24" s="243"/>
      <c r="AB24" s="38" t="s">
        <v>12</v>
      </c>
    </row>
    <row r="25" spans="2:34" ht="15" thickBot="1" x14ac:dyDescent="0.35">
      <c r="B25" s="140"/>
      <c r="C25" s="198"/>
      <c r="D25" s="200">
        <f>D24*D12</f>
        <v>1890</v>
      </c>
      <c r="E25" s="17"/>
      <c r="F25" s="17"/>
      <c r="G25" s="144"/>
      <c r="I25" s="222"/>
      <c r="J25" s="24" t="s">
        <v>3</v>
      </c>
      <c r="K25" s="59" t="s">
        <v>53</v>
      </c>
      <c r="L25" s="62" t="s">
        <v>51</v>
      </c>
      <c r="M25" s="59" t="s">
        <v>52</v>
      </c>
      <c r="N25" s="24" t="s">
        <v>23</v>
      </c>
      <c r="O25" s="1"/>
      <c r="P25" s="57" t="s">
        <v>5</v>
      </c>
      <c r="Q25" s="56">
        <f>R8</f>
        <v>0</v>
      </c>
      <c r="R25" s="56">
        <v>100</v>
      </c>
      <c r="S25" s="25"/>
      <c r="V25" s="25"/>
      <c r="W25" s="38"/>
      <c r="X25" s="38" t="s">
        <v>3</v>
      </c>
      <c r="Y25" s="63" t="s">
        <v>66</v>
      </c>
      <c r="Z25" s="63" t="s">
        <v>51</v>
      </c>
      <c r="AA25" s="63" t="s">
        <v>52</v>
      </c>
      <c r="AB25" s="38"/>
      <c r="AE25" s="38" t="s">
        <v>3</v>
      </c>
      <c r="AF25" s="63" t="s">
        <v>66</v>
      </c>
      <c r="AG25" s="63" t="s">
        <v>51</v>
      </c>
      <c r="AH25" s="63" t="s">
        <v>52</v>
      </c>
    </row>
    <row r="26" spans="2:34" ht="15" thickBot="1" x14ac:dyDescent="0.35">
      <c r="B26" s="140"/>
      <c r="C26" s="17"/>
      <c r="D26" s="17"/>
      <c r="E26" s="17"/>
      <c r="F26" s="17"/>
      <c r="G26" s="229"/>
      <c r="H26" s="25"/>
      <c r="I26" s="223" t="s">
        <v>16</v>
      </c>
      <c r="J26" s="39">
        <f>$AB$6</f>
        <v>242.5630593978845</v>
      </c>
      <c r="K26" s="39">
        <f>$AB$7</f>
        <v>86.914564686737179</v>
      </c>
      <c r="L26" s="39">
        <f>$AB$8</f>
        <v>126.52237591537838</v>
      </c>
      <c r="M26" s="39">
        <f>AB11</f>
        <v>0</v>
      </c>
      <c r="N26" s="39">
        <f>$AB$9</f>
        <v>456</v>
      </c>
      <c r="O26" s="1"/>
      <c r="P26" s="57" t="s">
        <v>44</v>
      </c>
      <c r="Q26" s="56">
        <f>R26*$Q$25/100</f>
        <v>0</v>
      </c>
      <c r="R26" s="56">
        <v>60</v>
      </c>
      <c r="S26" s="25"/>
      <c r="T26" s="63" t="s">
        <v>52</v>
      </c>
      <c r="U26" s="38">
        <f>IF(recapitulatif!$G$23=TRUE,15.21,0)</f>
        <v>0</v>
      </c>
      <c r="V26" s="25"/>
      <c r="W26" s="38" t="s">
        <v>38</v>
      </c>
      <c r="X26" s="38">
        <v>26.15</v>
      </c>
      <c r="Y26" s="38">
        <v>9.3699999999999992</v>
      </c>
      <c r="Z26" s="38">
        <v>13.64</v>
      </c>
      <c r="AA26" s="38">
        <f>T34</f>
        <v>0</v>
      </c>
      <c r="AB26" s="38">
        <f>X26+Y26+Z26+AA26</f>
        <v>49.16</v>
      </c>
      <c r="AD26" t="str">
        <f>recapitulatif!D17</f>
        <v>post mélange 1</v>
      </c>
      <c r="AE26" s="107">
        <f>X28*100/X37</f>
        <v>17.582477395558517</v>
      </c>
      <c r="AF26" s="107">
        <f t="shared" ref="AF26:AH26" si="5">Y28*100/Y37</f>
        <v>8.4893694129016666</v>
      </c>
      <c r="AG26" s="107">
        <f t="shared" si="5"/>
        <v>11.354051054384017</v>
      </c>
      <c r="AH26" s="107">
        <f t="shared" si="5"/>
        <v>0</v>
      </c>
    </row>
    <row r="27" spans="2:34" x14ac:dyDescent="0.3">
      <c r="B27" s="140"/>
      <c r="C27" s="17"/>
      <c r="D27" s="17"/>
      <c r="E27" s="17"/>
      <c r="F27" s="17"/>
      <c r="G27" s="229"/>
      <c r="H27" s="25"/>
      <c r="I27" s="25"/>
      <c r="J27" s="25"/>
      <c r="K27" s="25"/>
      <c r="L27" s="25"/>
      <c r="M27" s="25"/>
      <c r="N27" s="25"/>
      <c r="O27" s="25"/>
      <c r="P27" s="57" t="s">
        <v>43</v>
      </c>
      <c r="Q27" s="56">
        <f>R27*$Q$25/100</f>
        <v>0</v>
      </c>
      <c r="R27" s="56">
        <v>20</v>
      </c>
      <c r="S27" s="25"/>
      <c r="T27" s="25"/>
      <c r="U27" s="25"/>
      <c r="V27" s="25"/>
      <c r="W27" s="38" t="s">
        <v>41</v>
      </c>
      <c r="X27" s="40">
        <f>X26*100/$AB$26</f>
        <v>53.193653376729053</v>
      </c>
      <c r="Y27" s="40">
        <f t="shared" ref="Y27:AA27" si="6">Y26*100/$AB$26</f>
        <v>19.060211554109031</v>
      </c>
      <c r="Z27" s="40">
        <f t="shared" si="6"/>
        <v>27.746135069161923</v>
      </c>
      <c r="AA27" s="40">
        <f t="shared" si="6"/>
        <v>0</v>
      </c>
      <c r="AB27" s="40">
        <f>X27+Y27+Z27+AA27</f>
        <v>100.00000000000001</v>
      </c>
      <c r="AD27" t="str">
        <f>recapitulatif!D18</f>
        <v>post mélange 2</v>
      </c>
      <c r="AE27" s="107">
        <f>X34*100/X37</f>
        <v>22.606042365718093</v>
      </c>
      <c r="AF27" s="107">
        <f t="shared" ref="AF27:AH27" si="7">Y34*100/Y37</f>
        <v>10.914903530873572</v>
      </c>
      <c r="AG27" s="107">
        <f t="shared" si="7"/>
        <v>14.598065641350882</v>
      </c>
      <c r="AH27" s="107">
        <f t="shared" si="7"/>
        <v>0</v>
      </c>
    </row>
    <row r="28" spans="2:34" x14ac:dyDescent="0.3">
      <c r="B28" s="192"/>
      <c r="C28" s="193" t="s">
        <v>6</v>
      </c>
      <c r="D28" s="193" t="s">
        <v>7</v>
      </c>
      <c r="E28" s="193" t="s">
        <v>13</v>
      </c>
      <c r="F28" s="17"/>
      <c r="G28" s="144"/>
      <c r="M28" s="25" t="s">
        <v>24</v>
      </c>
      <c r="N28" s="25"/>
      <c r="O28" s="25"/>
      <c r="P28" s="3"/>
      <c r="Q28" s="25"/>
      <c r="R28" s="25"/>
      <c r="S28" s="25"/>
      <c r="T28" s="25"/>
      <c r="U28" s="25"/>
      <c r="V28" s="25"/>
      <c r="W28" s="38" t="s">
        <v>39</v>
      </c>
      <c r="X28" s="76">
        <f>X27*$V$9/100</f>
        <v>22.3413344182262</v>
      </c>
      <c r="Y28" s="76">
        <f>Y27*$V$9/100</f>
        <v>8.0052888527257942</v>
      </c>
      <c r="Z28" s="76">
        <f t="shared" ref="Z28:AA28" si="8">Z27*$V$9/100</f>
        <v>11.653376729048007</v>
      </c>
      <c r="AA28" s="38">
        <f t="shared" si="8"/>
        <v>0</v>
      </c>
      <c r="AB28" s="38">
        <f>X28+Y28+Z28+AA28</f>
        <v>42</v>
      </c>
    </row>
    <row r="29" spans="2:34" x14ac:dyDescent="0.3">
      <c r="B29" s="192" t="s">
        <v>3</v>
      </c>
      <c r="C29" s="201">
        <f>C73</f>
        <v>42.296296296296298</v>
      </c>
      <c r="D29" s="199">
        <f>C29*$D$24/100</f>
        <v>114.2</v>
      </c>
      <c r="E29" s="192">
        <f>D29*$D$12</f>
        <v>799.4</v>
      </c>
      <c r="F29" s="41"/>
      <c r="G29" s="144"/>
      <c r="M29" s="37">
        <f>$N$21+$N$26</f>
        <v>2411.5</v>
      </c>
      <c r="N29" s="25"/>
      <c r="O29" s="25"/>
      <c r="P29" s="3"/>
      <c r="Q29" s="25"/>
      <c r="R29" s="25"/>
      <c r="S29" s="25"/>
      <c r="T29" s="25"/>
      <c r="V29" s="25"/>
      <c r="W29" s="25"/>
      <c r="X29" s="25"/>
      <c r="Y29" s="25"/>
      <c r="Z29" s="25"/>
      <c r="AA29" s="25"/>
      <c r="AB29" s="25"/>
    </row>
    <row r="30" spans="2:34" x14ac:dyDescent="0.3">
      <c r="B30" s="202" t="s">
        <v>56</v>
      </c>
      <c r="C30" s="201">
        <f>D73</f>
        <v>25.481481481481481</v>
      </c>
      <c r="D30" s="199">
        <f>C30*$D$24/100</f>
        <v>68.8</v>
      </c>
      <c r="E30" s="192">
        <f>D30*$D$12</f>
        <v>481.59999999999997</v>
      </c>
      <c r="F30" s="41"/>
      <c r="G30" s="144"/>
      <c r="M30" s="25"/>
      <c r="N30" s="25"/>
      <c r="O30" s="25"/>
      <c r="P30" s="3"/>
      <c r="Q30" s="25"/>
      <c r="R30" s="25"/>
      <c r="S30" s="25"/>
      <c r="T30" s="25"/>
      <c r="U30" s="25"/>
      <c r="V30" s="25"/>
      <c r="W30" s="243" t="s">
        <v>108</v>
      </c>
      <c r="X30" s="243"/>
      <c r="Y30" s="243"/>
      <c r="Z30" s="243"/>
      <c r="AA30" s="243"/>
      <c r="AB30" s="38" t="s">
        <v>12</v>
      </c>
    </row>
    <row r="31" spans="2:34" ht="15" thickBot="1" x14ac:dyDescent="0.35">
      <c r="B31" s="192" t="s">
        <v>4</v>
      </c>
      <c r="C31" s="201">
        <f>E73</f>
        <v>19.111111111111111</v>
      </c>
      <c r="D31" s="199">
        <f>C31*$D$24/100</f>
        <v>51.6</v>
      </c>
      <c r="E31" s="192">
        <f>D31*$D$12</f>
        <v>361.2</v>
      </c>
      <c r="F31" s="41"/>
      <c r="G31" s="144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38"/>
      <c r="X31" s="38" t="s">
        <v>3</v>
      </c>
      <c r="Y31" s="63" t="s">
        <v>66</v>
      </c>
      <c r="Z31" s="63" t="s">
        <v>51</v>
      </c>
      <c r="AA31" s="63" t="s">
        <v>52</v>
      </c>
      <c r="AB31" s="38"/>
    </row>
    <row r="32" spans="2:34" x14ac:dyDescent="0.3">
      <c r="B32" s="192" t="s">
        <v>8</v>
      </c>
      <c r="C32" s="201">
        <f>F73</f>
        <v>22.148148148148149</v>
      </c>
      <c r="D32" s="199">
        <f>C32*$D$24/100</f>
        <v>59.8</v>
      </c>
      <c r="E32" s="192">
        <f>D32*$D$12</f>
        <v>418.59999999999997</v>
      </c>
      <c r="F32" s="41"/>
      <c r="G32" s="144"/>
      <c r="I32" s="211" t="s">
        <v>28</v>
      </c>
      <c r="J32" s="212"/>
      <c r="K32" s="212"/>
      <c r="L32" s="212"/>
      <c r="M32" s="213"/>
      <c r="N32" s="42" t="s">
        <v>12</v>
      </c>
      <c r="O32" s="25"/>
      <c r="P32" s="250" t="s">
        <v>112</v>
      </c>
      <c r="Q32" s="251"/>
      <c r="R32" s="251"/>
      <c r="S32" s="251"/>
      <c r="T32" s="252"/>
      <c r="U32" s="38" t="s">
        <v>12</v>
      </c>
      <c r="V32" s="25"/>
      <c r="W32" s="38" t="s">
        <v>38</v>
      </c>
      <c r="X32" s="38">
        <v>26.15</v>
      </c>
      <c r="Y32" s="38">
        <v>9.3699999999999992</v>
      </c>
      <c r="Z32" s="38">
        <v>13.64</v>
      </c>
      <c r="AA32" s="38">
        <f>T34</f>
        <v>0</v>
      </c>
      <c r="AB32" s="38">
        <f>X32+Y32+Z32+AA32</f>
        <v>49.16</v>
      </c>
    </row>
    <row r="33" spans="2:28" x14ac:dyDescent="0.3">
      <c r="B33" s="192" t="s">
        <v>12</v>
      </c>
      <c r="C33" s="192">
        <f>C29+C30+C31+C32</f>
        <v>109.03703703703704</v>
      </c>
      <c r="D33" s="203">
        <f>D29+D30+D31+D32</f>
        <v>294.39999999999998</v>
      </c>
      <c r="E33" s="203">
        <f>E29+E30+E31+E32</f>
        <v>2060.8000000000002</v>
      </c>
      <c r="F33" s="41"/>
      <c r="G33" s="144"/>
      <c r="I33" s="43"/>
      <c r="J33" s="38" t="s">
        <v>3</v>
      </c>
      <c r="K33" s="63" t="s">
        <v>50</v>
      </c>
      <c r="L33" s="38" t="s">
        <v>4</v>
      </c>
      <c r="M33" s="38" t="s">
        <v>33</v>
      </c>
      <c r="N33" s="44"/>
      <c r="O33" s="25"/>
      <c r="P33" s="38"/>
      <c r="Q33" s="20" t="s">
        <v>3</v>
      </c>
      <c r="R33" s="61" t="s">
        <v>53</v>
      </c>
      <c r="S33" s="61" t="s">
        <v>51</v>
      </c>
      <c r="T33" s="61" t="s">
        <v>52</v>
      </c>
      <c r="U33" s="38"/>
      <c r="V33" s="25"/>
      <c r="W33" s="38" t="s">
        <v>41</v>
      </c>
      <c r="X33" s="40">
        <f>X32*100/$AB$32</f>
        <v>53.193653376729053</v>
      </c>
      <c r="Y33" s="40">
        <f t="shared" ref="Y33:AA33" si="9">Y32*100/$AB$32</f>
        <v>19.060211554109031</v>
      </c>
      <c r="Z33" s="40">
        <f t="shared" si="9"/>
        <v>27.746135069161923</v>
      </c>
      <c r="AA33" s="40">
        <f t="shared" si="9"/>
        <v>0</v>
      </c>
      <c r="AB33" s="40">
        <f>X33+Y33+Z33+AA33</f>
        <v>100.00000000000001</v>
      </c>
    </row>
    <row r="34" spans="2:28" x14ac:dyDescent="0.3">
      <c r="B34" s="228"/>
      <c r="C34" s="41"/>
      <c r="D34" s="206">
        <f>E32/U19</f>
        <v>69.766666666666666</v>
      </c>
      <c r="E34" s="41"/>
      <c r="F34" s="41"/>
      <c r="G34" s="144"/>
      <c r="I34" s="43" t="s">
        <v>38</v>
      </c>
      <c r="J34" s="38">
        <v>40</v>
      </c>
      <c r="K34" s="38">
        <v>24.5</v>
      </c>
      <c r="L34" s="38">
        <v>7.5</v>
      </c>
      <c r="M34" s="38">
        <v>28</v>
      </c>
      <c r="N34" s="44">
        <f>J34+K34+L34+M34</f>
        <v>100</v>
      </c>
      <c r="O34" s="25"/>
      <c r="P34" s="38" t="s">
        <v>38</v>
      </c>
      <c r="Q34" s="38">
        <v>26.15</v>
      </c>
      <c r="R34" s="38">
        <v>9.3699999999999992</v>
      </c>
      <c r="S34" s="38">
        <v>13.64</v>
      </c>
      <c r="T34" s="38">
        <f>U26</f>
        <v>0</v>
      </c>
      <c r="U34" s="38">
        <f>Q34+R34+S34+T34</f>
        <v>49.16</v>
      </c>
      <c r="V34" s="25"/>
      <c r="W34" s="38" t="s">
        <v>39</v>
      </c>
      <c r="X34" s="76">
        <f>X33*$W$9/100</f>
        <v>28.724572823433686</v>
      </c>
      <c r="Y34" s="76">
        <f t="shared" ref="Y34:AA34" si="10">Y33*$W$9/100</f>
        <v>10.292514239218876</v>
      </c>
      <c r="Z34" s="76">
        <f t="shared" si="10"/>
        <v>14.982912937347439</v>
      </c>
      <c r="AA34" s="76">
        <f t="shared" si="10"/>
        <v>0</v>
      </c>
      <c r="AB34" s="39">
        <f>X34+Y34+Z34+AA34</f>
        <v>54</v>
      </c>
    </row>
    <row r="35" spans="2:28" x14ac:dyDescent="0.3">
      <c r="B35" s="228"/>
      <c r="C35" s="41"/>
      <c r="D35" s="41"/>
      <c r="E35" s="41"/>
      <c r="F35" s="41"/>
      <c r="G35" s="144"/>
      <c r="I35" s="43" t="s">
        <v>39</v>
      </c>
      <c r="J35" s="38">
        <f>$J$34*$E$8/100</f>
        <v>82.857142857142861</v>
      </c>
      <c r="K35" s="38">
        <f>$K$34*$E$8/100</f>
        <v>50.75</v>
      </c>
      <c r="L35" s="38">
        <f>$L$34*$E$8/100</f>
        <v>15.535714285714285</v>
      </c>
      <c r="M35" s="38">
        <f>$M$34*$E$8/100</f>
        <v>58</v>
      </c>
      <c r="N35" s="38">
        <f>$J$34*$E$8/100</f>
        <v>82.857142857142861</v>
      </c>
      <c r="O35" s="25"/>
      <c r="P35" s="19" t="s">
        <v>41</v>
      </c>
      <c r="Q35" s="38">
        <f>Q34*100/$U$34</f>
        <v>53.193653376729053</v>
      </c>
      <c r="R35" s="38">
        <f>R34*100/$U$34</f>
        <v>19.060211554109031</v>
      </c>
      <c r="S35" s="38">
        <f>S34*100/$U$34</f>
        <v>27.746135069161923</v>
      </c>
      <c r="T35" s="38">
        <f>T34*100/$U$34</f>
        <v>0</v>
      </c>
      <c r="U35" s="38">
        <f>Q35+R35+S35+T35</f>
        <v>100.00000000000001</v>
      </c>
      <c r="V35" s="25"/>
      <c r="W35" s="25"/>
      <c r="X35" s="25"/>
      <c r="Y35" s="25"/>
      <c r="Z35" s="25"/>
      <c r="AA35" s="25"/>
      <c r="AB35" s="25"/>
    </row>
    <row r="36" spans="2:28" x14ac:dyDescent="0.3">
      <c r="B36" s="228"/>
      <c r="C36" s="41"/>
      <c r="D36" s="41"/>
      <c r="E36" s="41"/>
      <c r="F36" s="41"/>
      <c r="G36" s="144"/>
      <c r="I36" s="45"/>
      <c r="J36" s="41"/>
      <c r="K36" s="41"/>
      <c r="L36" s="41"/>
      <c r="M36" s="41"/>
      <c r="N36" s="46"/>
      <c r="O36" s="25"/>
      <c r="P36" s="38" t="s">
        <v>39</v>
      </c>
      <c r="Q36" s="38">
        <f>Q35*$Q$26/100</f>
        <v>0</v>
      </c>
      <c r="R36" s="38">
        <f>R35*$Q$26/100</f>
        <v>0</v>
      </c>
      <c r="S36" s="38">
        <f>S35*$Q$26/100</f>
        <v>0</v>
      </c>
      <c r="T36" s="38">
        <f>T35*$Q$26/100</f>
        <v>0</v>
      </c>
      <c r="U36" s="38">
        <f>Q36+R36+S36+T36</f>
        <v>0</v>
      </c>
      <c r="V36" s="25"/>
      <c r="W36" s="25"/>
      <c r="X36" s="38" t="s">
        <v>3</v>
      </c>
      <c r="Y36" s="63" t="s">
        <v>66</v>
      </c>
      <c r="Z36" s="63" t="s">
        <v>51</v>
      </c>
      <c r="AA36" s="63" t="s">
        <v>52</v>
      </c>
      <c r="AB36" s="25"/>
    </row>
    <row r="37" spans="2:28" x14ac:dyDescent="0.3">
      <c r="B37" s="192"/>
      <c r="C37" s="193" t="s">
        <v>9</v>
      </c>
      <c r="D37" s="193" t="s">
        <v>10</v>
      </c>
      <c r="E37" s="41"/>
      <c r="F37" s="41"/>
      <c r="G37" s="144"/>
      <c r="I37" s="214" t="s">
        <v>104</v>
      </c>
      <c r="J37" s="215"/>
      <c r="K37" s="215"/>
      <c r="L37" s="215"/>
      <c r="M37" s="216"/>
      <c r="N37" s="44" t="s">
        <v>12</v>
      </c>
      <c r="O37" s="25"/>
      <c r="P37" s="25"/>
      <c r="Q37" s="25"/>
      <c r="R37" s="25"/>
      <c r="S37" s="25"/>
      <c r="T37" s="25"/>
      <c r="U37" s="25"/>
      <c r="V37" s="25"/>
      <c r="W37" s="43" t="s">
        <v>39</v>
      </c>
      <c r="X37" s="37">
        <f>X28+X34+$V$13</f>
        <v>127.06590724165989</v>
      </c>
      <c r="Y37" s="37">
        <f t="shared" ref="Y37:AA37" si="11">Y28+Y34+$V$13</f>
        <v>94.297803091944672</v>
      </c>
      <c r="Z37" s="37">
        <f t="shared" si="11"/>
        <v>102.63628966639544</v>
      </c>
      <c r="AA37" s="37">
        <f t="shared" si="11"/>
        <v>76</v>
      </c>
      <c r="AB37" s="25"/>
    </row>
    <row r="38" spans="2:28" ht="15" thickBot="1" x14ac:dyDescent="0.35">
      <c r="B38" s="192"/>
      <c r="C38" s="192" t="str">
        <f>V5</f>
        <v>post mélange 1</v>
      </c>
      <c r="D38" s="192" t="str">
        <f>W5</f>
        <v>post mélange 2</v>
      </c>
      <c r="E38" s="41"/>
      <c r="F38" s="41"/>
      <c r="G38" s="144"/>
      <c r="I38" s="43"/>
      <c r="J38" s="38" t="s">
        <v>3</v>
      </c>
      <c r="K38" s="63" t="s">
        <v>50</v>
      </c>
      <c r="L38" s="38" t="s">
        <v>4</v>
      </c>
      <c r="M38" s="38" t="s">
        <v>33</v>
      </c>
      <c r="N38" s="44"/>
      <c r="O38" s="25"/>
      <c r="P38" s="25"/>
      <c r="Q38" s="25"/>
      <c r="R38" s="25"/>
      <c r="S38" s="25"/>
      <c r="T38" s="25"/>
      <c r="U38" s="25"/>
      <c r="V38" s="25"/>
      <c r="W38" s="49" t="s">
        <v>38</v>
      </c>
      <c r="X38" s="25"/>
      <c r="Y38" s="25"/>
      <c r="Z38" s="25"/>
      <c r="AA38" s="25"/>
      <c r="AB38" s="25"/>
    </row>
    <row r="39" spans="2:28" x14ac:dyDescent="0.3">
      <c r="B39" s="192"/>
      <c r="C39" s="201">
        <f>V6</f>
        <v>10</v>
      </c>
      <c r="D39" s="201">
        <f>W6</f>
        <v>15</v>
      </c>
      <c r="E39" s="41"/>
      <c r="F39" s="41"/>
      <c r="G39" s="144"/>
      <c r="I39" s="43" t="s">
        <v>38</v>
      </c>
      <c r="J39" s="38">
        <v>40</v>
      </c>
      <c r="K39" s="38">
        <v>45</v>
      </c>
      <c r="L39" s="38">
        <v>13</v>
      </c>
      <c r="M39" s="38">
        <v>2</v>
      </c>
      <c r="N39" s="44">
        <f>J39+K39+L39+M39</f>
        <v>100</v>
      </c>
      <c r="T39" s="25"/>
      <c r="U39" s="25"/>
      <c r="V39" s="25"/>
      <c r="W39" s="25"/>
      <c r="X39" s="25"/>
      <c r="Y39" s="25"/>
      <c r="Z39" s="25"/>
      <c r="AA39" s="25"/>
      <c r="AB39" s="25"/>
    </row>
    <row r="40" spans="2:28" x14ac:dyDescent="0.3">
      <c r="B40" s="195" t="s">
        <v>5</v>
      </c>
      <c r="C40" s="203">
        <f>$C$39*$D$34/100</f>
        <v>6.9766666666666666</v>
      </c>
      <c r="D40" s="203">
        <f>$D$39*$D$34/100</f>
        <v>10.465</v>
      </c>
      <c r="E40" s="41"/>
      <c r="F40" s="41"/>
      <c r="G40" s="144"/>
      <c r="I40" s="43" t="s">
        <v>39</v>
      </c>
      <c r="J40" s="38">
        <f>J39*($I$7)/100</f>
        <v>8.5714285714285712</v>
      </c>
      <c r="K40" s="38">
        <f t="shared" ref="K40:M40" si="12">K39*($I$7)/100</f>
        <v>9.6428571428571423</v>
      </c>
      <c r="L40" s="38">
        <f t="shared" si="12"/>
        <v>2.7857142857142856</v>
      </c>
      <c r="M40" s="38">
        <f t="shared" si="12"/>
        <v>0.42857142857142855</v>
      </c>
      <c r="N40" s="47">
        <f>J40+K40+L40+M40</f>
        <v>21.428571428571427</v>
      </c>
      <c r="T40" s="18"/>
      <c r="U40" s="18"/>
      <c r="V40" s="25"/>
      <c r="W40" s="25"/>
      <c r="X40" s="25"/>
      <c r="Y40" s="25"/>
      <c r="Z40" s="25"/>
      <c r="AA40" s="25"/>
      <c r="AB40" s="25"/>
    </row>
    <row r="41" spans="2:28" ht="15" thickBot="1" x14ac:dyDescent="0.35">
      <c r="B41" s="204" t="s">
        <v>20</v>
      </c>
      <c r="C41" s="205">
        <f>C40*$U$19</f>
        <v>41.86</v>
      </c>
      <c r="D41" s="205">
        <f>D40*$U$19</f>
        <v>62.79</v>
      </c>
      <c r="E41" s="41"/>
      <c r="F41" s="41"/>
      <c r="G41" s="144"/>
      <c r="I41" s="45"/>
      <c r="J41" s="41"/>
      <c r="K41" s="41"/>
      <c r="L41" s="41"/>
      <c r="M41" s="41"/>
      <c r="N41" s="46"/>
      <c r="T41" s="18"/>
      <c r="U41" s="18"/>
      <c r="V41" s="25"/>
      <c r="W41" s="25"/>
      <c r="X41" s="25"/>
      <c r="Y41" s="25"/>
      <c r="Z41" s="25"/>
      <c r="AA41" s="25"/>
      <c r="AB41" s="25"/>
    </row>
    <row r="42" spans="2:28" ht="15" thickBot="1" x14ac:dyDescent="0.35">
      <c r="B42" s="230"/>
      <c r="C42" s="198">
        <f>C41*$U$19</f>
        <v>251.16</v>
      </c>
      <c r="D42" s="198">
        <f>D41*$U$19</f>
        <v>376.74</v>
      </c>
      <c r="E42" s="41"/>
      <c r="F42" s="41"/>
      <c r="G42" s="144"/>
      <c r="I42" s="214" t="s">
        <v>109</v>
      </c>
      <c r="J42" s="215"/>
      <c r="K42" s="215"/>
      <c r="L42" s="215"/>
      <c r="M42" s="216"/>
      <c r="N42" s="44" t="s">
        <v>12</v>
      </c>
      <c r="T42" s="18"/>
      <c r="U42" s="18"/>
      <c r="V42" s="25"/>
      <c r="W42" s="25"/>
      <c r="X42" s="25"/>
      <c r="Y42" s="25"/>
      <c r="Z42" s="25"/>
      <c r="AA42" s="25"/>
      <c r="AB42" s="25"/>
    </row>
    <row r="43" spans="2:28" x14ac:dyDescent="0.3">
      <c r="B43" s="140"/>
      <c r="C43" s="17"/>
      <c r="D43" s="17"/>
      <c r="E43" s="17"/>
      <c r="F43" s="17"/>
      <c r="G43" s="144"/>
      <c r="I43" s="43"/>
      <c r="J43" s="38" t="s">
        <v>3</v>
      </c>
      <c r="K43" s="63" t="s">
        <v>50</v>
      </c>
      <c r="L43" s="38" t="s">
        <v>4</v>
      </c>
      <c r="M43" s="38" t="s">
        <v>33</v>
      </c>
      <c r="N43" s="44"/>
      <c r="O43" s="25"/>
      <c r="P43" s="55"/>
      <c r="Q43" s="18"/>
      <c r="R43" s="18"/>
      <c r="S43" s="18"/>
      <c r="T43" s="18"/>
      <c r="U43" s="18"/>
      <c r="V43" s="25"/>
      <c r="W43" s="25"/>
      <c r="X43" s="25"/>
      <c r="Y43" s="25"/>
      <c r="Z43" s="25"/>
      <c r="AA43" s="25"/>
      <c r="AB43" s="25"/>
    </row>
    <row r="44" spans="2:28" x14ac:dyDescent="0.3">
      <c r="B44" s="140"/>
      <c r="C44" s="17"/>
      <c r="D44" s="17"/>
      <c r="E44" s="17"/>
      <c r="F44" s="17"/>
      <c r="G44" s="144"/>
      <c r="I44" s="43" t="s">
        <v>38</v>
      </c>
      <c r="J44" s="38">
        <v>40</v>
      </c>
      <c r="K44" s="38">
        <v>45</v>
      </c>
      <c r="L44" s="38">
        <v>13</v>
      </c>
      <c r="M44" s="38">
        <v>2</v>
      </c>
      <c r="N44" s="44">
        <f>J44+K44+L44+M44</f>
        <v>100</v>
      </c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</row>
    <row r="45" spans="2:28" x14ac:dyDescent="0.3">
      <c r="B45" s="192"/>
      <c r="C45" s="192" t="s">
        <v>3</v>
      </c>
      <c r="D45" s="202" t="s">
        <v>50</v>
      </c>
      <c r="E45" s="192" t="s">
        <v>4</v>
      </c>
      <c r="F45" s="192" t="s">
        <v>33</v>
      </c>
      <c r="G45" s="192"/>
      <c r="I45" s="43" t="s">
        <v>39</v>
      </c>
      <c r="J45" s="38">
        <f>J44*($J$7)/100</f>
        <v>8.5714285714285712</v>
      </c>
      <c r="K45" s="38">
        <f t="shared" ref="K45:M45" si="13">K44*($J$7)/100</f>
        <v>9.6428571428571423</v>
      </c>
      <c r="L45" s="38">
        <f t="shared" si="13"/>
        <v>2.7857142857142856</v>
      </c>
      <c r="M45" s="38">
        <f t="shared" si="13"/>
        <v>0.42857142857142855</v>
      </c>
      <c r="N45" s="47">
        <f>J45+K45+L45+M45</f>
        <v>21.428571428571427</v>
      </c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</row>
    <row r="46" spans="2:28" x14ac:dyDescent="0.3">
      <c r="B46" s="192" t="s">
        <v>38</v>
      </c>
      <c r="C46" s="192">
        <v>40</v>
      </c>
      <c r="D46" s="192">
        <v>24.5</v>
      </c>
      <c r="E46" s="192">
        <v>7.5</v>
      </c>
      <c r="F46" s="192">
        <v>28</v>
      </c>
      <c r="G46" s="192">
        <f>C46+D46+E46+F46</f>
        <v>100</v>
      </c>
      <c r="I46" s="214" t="s">
        <v>110</v>
      </c>
      <c r="J46" s="215"/>
      <c r="K46" s="215"/>
      <c r="L46" s="215"/>
      <c r="M46" s="216"/>
      <c r="N46" s="44" t="s">
        <v>12</v>
      </c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</row>
    <row r="47" spans="2:28" x14ac:dyDescent="0.3">
      <c r="B47" s="192" t="s">
        <v>39</v>
      </c>
      <c r="C47" s="192">
        <f>$J$34*$D$6/100</f>
        <v>80</v>
      </c>
      <c r="D47" s="192">
        <f>$K$34*$D$6/100</f>
        <v>49</v>
      </c>
      <c r="E47" s="192">
        <f>$K$34*$D$6/100</f>
        <v>49</v>
      </c>
      <c r="F47" s="192">
        <f>$K$34*$D$6/100</f>
        <v>49</v>
      </c>
      <c r="G47" s="192">
        <f>$J$34*$E$8/100</f>
        <v>82.857142857142861</v>
      </c>
      <c r="I47" s="43"/>
      <c r="J47" s="38" t="s">
        <v>3</v>
      </c>
      <c r="K47" s="63" t="s">
        <v>50</v>
      </c>
      <c r="L47" s="38" t="s">
        <v>4</v>
      </c>
      <c r="M47" s="38" t="s">
        <v>33</v>
      </c>
      <c r="N47" s="44"/>
      <c r="T47" s="25"/>
      <c r="U47" s="25"/>
      <c r="V47" s="25"/>
      <c r="W47" s="25"/>
      <c r="X47" s="25"/>
      <c r="Y47" s="25"/>
      <c r="Z47" s="25"/>
      <c r="AA47" s="25"/>
      <c r="AB47" s="25"/>
    </row>
    <row r="48" spans="2:28" x14ac:dyDescent="0.3">
      <c r="B48" s="231"/>
      <c r="C48" s="198"/>
      <c r="D48" s="198"/>
      <c r="E48" s="198"/>
      <c r="F48" s="198"/>
      <c r="G48" s="232"/>
      <c r="I48" s="43" t="s">
        <v>38</v>
      </c>
      <c r="J48" s="38">
        <v>91</v>
      </c>
      <c r="K48" s="38">
        <v>9</v>
      </c>
      <c r="L48" s="38">
        <v>0</v>
      </c>
      <c r="M48" s="38">
        <v>0</v>
      </c>
      <c r="N48" s="44">
        <f>J48+K48+L48+M48</f>
        <v>100</v>
      </c>
      <c r="O48" t="s">
        <v>78</v>
      </c>
      <c r="P48" s="38" t="s">
        <v>3</v>
      </c>
      <c r="Q48" s="63" t="s">
        <v>50</v>
      </c>
      <c r="R48" s="38" t="s">
        <v>4</v>
      </c>
      <c r="S48" s="38" t="s">
        <v>33</v>
      </c>
      <c r="T48" s="25"/>
      <c r="U48" s="25"/>
      <c r="V48" s="25"/>
      <c r="W48" s="25"/>
      <c r="X48" s="25"/>
      <c r="Y48" s="25"/>
      <c r="Z48" s="25"/>
      <c r="AA48" s="25"/>
      <c r="AB48" s="25"/>
    </row>
    <row r="49" spans="2:28" x14ac:dyDescent="0.3">
      <c r="B49" s="233" t="s">
        <v>30</v>
      </c>
      <c r="C49" s="207"/>
      <c r="D49" s="207"/>
      <c r="E49" s="207"/>
      <c r="F49" s="208"/>
      <c r="G49" s="192" t="s">
        <v>12</v>
      </c>
      <c r="I49" s="43" t="s">
        <v>39</v>
      </c>
      <c r="J49" s="38">
        <f>J48*$K$7/100</f>
        <v>19.499999999999996</v>
      </c>
      <c r="K49" s="38">
        <f t="shared" ref="K49:M49" si="14">K48*$K$7/100</f>
        <v>1.9285714285714284</v>
      </c>
      <c r="L49" s="38">
        <f t="shared" si="14"/>
        <v>0</v>
      </c>
      <c r="M49" s="38">
        <f t="shared" si="14"/>
        <v>0</v>
      </c>
      <c r="N49" s="44">
        <f>J49+K49+L49+M49</f>
        <v>21.428571428571423</v>
      </c>
      <c r="O49" t="str">
        <f>H5</f>
        <v>melange 1</v>
      </c>
      <c r="P49" s="108">
        <f>J54*100/J60</f>
        <v>0</v>
      </c>
      <c r="Q49" s="108">
        <f>K54*100/K60</f>
        <v>0</v>
      </c>
      <c r="R49" s="108">
        <f>L54*100/L60</f>
        <v>0</v>
      </c>
      <c r="S49" s="108">
        <f>M54*100/M60</f>
        <v>15.400410677618069</v>
      </c>
      <c r="T49" s="25"/>
      <c r="U49" s="25"/>
      <c r="V49" s="25"/>
      <c r="W49" s="25"/>
      <c r="X49" s="25"/>
      <c r="Y49" s="25"/>
      <c r="Z49" s="25"/>
      <c r="AA49" s="25"/>
      <c r="AB49" s="25"/>
    </row>
    <row r="50" spans="2:28" x14ac:dyDescent="0.3">
      <c r="B50" s="192"/>
      <c r="C50" s="192" t="s">
        <v>3</v>
      </c>
      <c r="D50" s="202" t="s">
        <v>50</v>
      </c>
      <c r="E50" s="192" t="s">
        <v>4</v>
      </c>
      <c r="F50" s="192" t="s">
        <v>33</v>
      </c>
      <c r="G50" s="192"/>
      <c r="I50" s="45"/>
      <c r="J50" s="41"/>
      <c r="K50" s="41"/>
      <c r="L50" s="41"/>
      <c r="M50" s="41"/>
      <c r="N50" s="46"/>
      <c r="O50" t="str">
        <f>I5</f>
        <v>melange 2</v>
      </c>
      <c r="P50" s="108">
        <f>J40*100/$J$60</f>
        <v>7.1727435744172139</v>
      </c>
      <c r="Q50" s="108">
        <f>K40*100/$K$60</f>
        <v>13.399503722084367</v>
      </c>
      <c r="R50" s="108">
        <f>L40*100/$L$60</f>
        <v>15.2046783625731</v>
      </c>
      <c r="S50" s="108">
        <f>M40*100/$M$60</f>
        <v>0.61601642710472282</v>
      </c>
      <c r="T50" s="25"/>
      <c r="U50" s="25"/>
      <c r="V50" s="25"/>
      <c r="W50" s="25"/>
      <c r="X50" s="25"/>
      <c r="Y50" s="25"/>
      <c r="Z50" s="25"/>
      <c r="AA50" s="25"/>
      <c r="AB50" s="25"/>
    </row>
    <row r="51" spans="2:28" x14ac:dyDescent="0.3">
      <c r="B51" s="192" t="s">
        <v>38</v>
      </c>
      <c r="C51" s="192">
        <v>40</v>
      </c>
      <c r="D51" s="192">
        <v>45</v>
      </c>
      <c r="E51" s="192">
        <v>13</v>
      </c>
      <c r="F51" s="192">
        <v>2</v>
      </c>
      <c r="G51" s="192">
        <f>C51+D51+E51+F51</f>
        <v>100</v>
      </c>
      <c r="I51" s="93" t="s">
        <v>111</v>
      </c>
      <c r="J51" s="94"/>
      <c r="K51" s="94"/>
      <c r="L51" s="94"/>
      <c r="M51" s="95"/>
      <c r="N51" s="44" t="s">
        <v>12</v>
      </c>
      <c r="O51" s="25" t="str">
        <f>J5</f>
        <v>melange 3</v>
      </c>
      <c r="P51" s="109">
        <f>J45*100/$J$60</f>
        <v>7.1727435744172139</v>
      </c>
      <c r="Q51" s="109">
        <f>K45*100/$K$60</f>
        <v>13.399503722084367</v>
      </c>
      <c r="R51" s="109">
        <f>L45*100/$L$60</f>
        <v>15.2046783625731</v>
      </c>
      <c r="S51" s="109">
        <f>M45*100/$M$60</f>
        <v>0.61601642710472282</v>
      </c>
      <c r="T51" s="25"/>
      <c r="U51" s="25"/>
      <c r="V51" s="25"/>
      <c r="W51" s="25"/>
      <c r="X51" s="25"/>
      <c r="Y51" s="25"/>
      <c r="Z51" s="25"/>
      <c r="AA51" s="25"/>
      <c r="AB51" s="25"/>
    </row>
    <row r="52" spans="2:28" x14ac:dyDescent="0.3">
      <c r="B52" s="192" t="s">
        <v>39</v>
      </c>
      <c r="C52" s="192">
        <f>C51*($D$20)/100</f>
        <v>8</v>
      </c>
      <c r="D52" s="192">
        <f>D51*($D$20)/100</f>
        <v>9</v>
      </c>
      <c r="E52" s="192">
        <f t="shared" ref="E52" si="15">E51*($D$20)/100</f>
        <v>2.6</v>
      </c>
      <c r="F52" s="192">
        <f>F51*($D$20)/100</f>
        <v>0.4</v>
      </c>
      <c r="G52" s="200">
        <f>C52+D52+E52+F52</f>
        <v>20</v>
      </c>
      <c r="I52" s="43"/>
      <c r="J52" s="38" t="s">
        <v>3</v>
      </c>
      <c r="K52" s="63" t="s">
        <v>50</v>
      </c>
      <c r="L52" s="38" t="s">
        <v>4</v>
      </c>
      <c r="M52" s="38" t="s">
        <v>33</v>
      </c>
      <c r="N52" s="44"/>
      <c r="O52" s="25" t="str">
        <f>K5</f>
        <v>melange 4</v>
      </c>
      <c r="P52" s="109">
        <f>J49*100/J60</f>
        <v>16.31799163179916</v>
      </c>
      <c r="Q52" s="109">
        <f>K49*100/K60</f>
        <v>2.6799007444168734</v>
      </c>
      <c r="R52" s="109">
        <f>L49*100/L60</f>
        <v>0</v>
      </c>
      <c r="S52" s="109">
        <f>M49*100/M60</f>
        <v>0</v>
      </c>
      <c r="T52" s="25"/>
      <c r="U52" s="25"/>
      <c r="V52" s="25"/>
      <c r="W52" s="25"/>
      <c r="X52" s="25"/>
      <c r="Y52" s="25"/>
      <c r="Z52" s="25"/>
      <c r="AA52" s="25"/>
      <c r="AB52" s="25"/>
    </row>
    <row r="53" spans="2:28" x14ac:dyDescent="0.3">
      <c r="B53" s="231"/>
      <c r="C53" s="198"/>
      <c r="D53" s="198"/>
      <c r="E53" s="198"/>
      <c r="F53" s="198"/>
      <c r="G53" s="232"/>
      <c r="I53" s="43" t="s">
        <v>38</v>
      </c>
      <c r="J53" s="105">
        <v>0</v>
      </c>
      <c r="K53" s="105">
        <v>0</v>
      </c>
      <c r="L53" s="105">
        <v>0</v>
      </c>
      <c r="M53" s="105">
        <v>100</v>
      </c>
      <c r="N53" s="106">
        <f>J53+K53+L53+M53</f>
        <v>100</v>
      </c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</row>
    <row r="54" spans="2:28" x14ac:dyDescent="0.3">
      <c r="B54" s="233" t="s">
        <v>30</v>
      </c>
      <c r="C54" s="207"/>
      <c r="D54" s="207"/>
      <c r="E54" s="207"/>
      <c r="F54" s="208"/>
      <c r="G54" s="192" t="s">
        <v>12</v>
      </c>
      <c r="I54" s="43" t="s">
        <v>39</v>
      </c>
      <c r="J54" s="38">
        <f>J53*$H$7/100</f>
        <v>0</v>
      </c>
      <c r="K54" s="38">
        <f t="shared" ref="K54:M54" si="16">K53*$H$7/100</f>
        <v>0</v>
      </c>
      <c r="L54" s="38">
        <f t="shared" si="16"/>
        <v>0</v>
      </c>
      <c r="M54" s="38">
        <f t="shared" si="16"/>
        <v>10.714285714285714</v>
      </c>
      <c r="N54" s="44">
        <f>J54+K54+L54+M54</f>
        <v>10.714285714285714</v>
      </c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</row>
    <row r="55" spans="2:28" x14ac:dyDescent="0.3">
      <c r="B55" s="192"/>
      <c r="C55" s="192" t="s">
        <v>3</v>
      </c>
      <c r="D55" s="202" t="s">
        <v>50</v>
      </c>
      <c r="E55" s="192" t="s">
        <v>4</v>
      </c>
      <c r="F55" s="192" t="s">
        <v>33</v>
      </c>
      <c r="G55" s="192"/>
      <c r="I55" s="45"/>
      <c r="J55" s="41"/>
      <c r="K55" s="41"/>
      <c r="L55" s="41"/>
      <c r="M55" s="41"/>
      <c r="N55" s="46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</row>
    <row r="56" spans="2:28" x14ac:dyDescent="0.3">
      <c r="B56" s="192" t="s">
        <v>38</v>
      </c>
      <c r="C56" s="192">
        <v>40</v>
      </c>
      <c r="D56" s="192">
        <v>45</v>
      </c>
      <c r="E56" s="192">
        <v>13</v>
      </c>
      <c r="F56" s="192">
        <v>2</v>
      </c>
      <c r="G56" s="192">
        <f>C56+D56+E56+F56</f>
        <v>100</v>
      </c>
      <c r="I56" s="45"/>
      <c r="J56" s="41"/>
      <c r="K56" s="41"/>
      <c r="L56" s="41"/>
      <c r="M56" s="41"/>
      <c r="N56" s="46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</row>
    <row r="57" spans="2:28" x14ac:dyDescent="0.3">
      <c r="B57" s="192" t="s">
        <v>39</v>
      </c>
      <c r="C57" s="192">
        <f>C56*($E$20)/100</f>
        <v>8</v>
      </c>
      <c r="D57" s="192">
        <f t="shared" ref="D57:F57" si="17">D56*($E$20)/100</f>
        <v>9</v>
      </c>
      <c r="E57" s="192">
        <f t="shared" si="17"/>
        <v>2.6</v>
      </c>
      <c r="F57" s="192">
        <f t="shared" si="17"/>
        <v>0.4</v>
      </c>
      <c r="G57" s="200">
        <f>C57+D57+E57+F57</f>
        <v>20</v>
      </c>
      <c r="I57" s="45"/>
      <c r="J57" s="41"/>
      <c r="K57" s="41"/>
      <c r="L57" s="41"/>
      <c r="M57" s="41"/>
      <c r="N57" s="46"/>
      <c r="O57" s="25"/>
      <c r="V57" s="25"/>
      <c r="W57" s="25"/>
      <c r="X57" s="25"/>
      <c r="Y57" s="25"/>
      <c r="Z57" s="25"/>
      <c r="AA57" s="25"/>
      <c r="AB57" s="25"/>
    </row>
    <row r="58" spans="2:28" x14ac:dyDescent="0.3">
      <c r="B58" s="233" t="s">
        <v>36</v>
      </c>
      <c r="C58" s="207"/>
      <c r="D58" s="207"/>
      <c r="E58" s="207"/>
      <c r="F58" s="208"/>
      <c r="G58" s="192" t="s">
        <v>12</v>
      </c>
      <c r="I58" s="93" t="s">
        <v>40</v>
      </c>
      <c r="J58" s="94"/>
      <c r="K58" s="94"/>
      <c r="L58" s="94"/>
      <c r="M58" s="95"/>
      <c r="N58" s="46"/>
      <c r="O58" s="25"/>
      <c r="V58" s="25"/>
      <c r="W58" s="25"/>
      <c r="X58" s="25"/>
      <c r="Y58" s="25"/>
      <c r="Z58" s="25"/>
      <c r="AA58" s="25"/>
      <c r="AB58" s="25"/>
    </row>
    <row r="59" spans="2:28" x14ac:dyDescent="0.3">
      <c r="B59" s="192"/>
      <c r="C59" s="192" t="s">
        <v>3</v>
      </c>
      <c r="D59" s="202" t="s">
        <v>50</v>
      </c>
      <c r="E59" s="192" t="s">
        <v>4</v>
      </c>
      <c r="F59" s="192" t="s">
        <v>33</v>
      </c>
      <c r="G59" s="192"/>
      <c r="I59" s="48"/>
      <c r="J59" s="38" t="s">
        <v>3</v>
      </c>
      <c r="K59" s="63" t="s">
        <v>50</v>
      </c>
      <c r="L59" s="38" t="s">
        <v>4</v>
      </c>
      <c r="M59" s="38" t="s">
        <v>33</v>
      </c>
      <c r="N59" s="46"/>
    </row>
    <row r="60" spans="2:28" x14ac:dyDescent="0.3">
      <c r="B60" s="192" t="s">
        <v>38</v>
      </c>
      <c r="C60" s="192">
        <v>91</v>
      </c>
      <c r="D60" s="192">
        <v>9</v>
      </c>
      <c r="E60" s="192">
        <v>0</v>
      </c>
      <c r="F60" s="192">
        <v>0</v>
      </c>
      <c r="G60" s="192">
        <f>C60+D60+E60+F60</f>
        <v>100</v>
      </c>
      <c r="I60" s="43" t="s">
        <v>39</v>
      </c>
      <c r="J60" s="38">
        <f>J35+J40+J49+J54+J45</f>
        <v>119.5</v>
      </c>
      <c r="K60" s="38">
        <f>K35+K40+K49+K54+K45</f>
        <v>71.964285714285708</v>
      </c>
      <c r="L60" s="38">
        <f>L35+L40+L49+L54</f>
        <v>18.321428571428569</v>
      </c>
      <c r="M60" s="38">
        <f>M35+M40+M49+M54+M45</f>
        <v>69.571428571428569</v>
      </c>
      <c r="N60" s="46"/>
    </row>
    <row r="61" spans="2:28" ht="15" thickBot="1" x14ac:dyDescent="0.35">
      <c r="B61" s="192" t="s">
        <v>39</v>
      </c>
      <c r="C61" s="192">
        <f>C60*$F$20/100</f>
        <v>18.2</v>
      </c>
      <c r="D61" s="192">
        <f t="shared" ref="D61:F61" si="18">D60*$F$20/100</f>
        <v>1.8</v>
      </c>
      <c r="E61" s="192">
        <f t="shared" si="18"/>
        <v>0</v>
      </c>
      <c r="F61" s="192">
        <f t="shared" si="18"/>
        <v>0</v>
      </c>
      <c r="G61" s="192">
        <f>C61+D61+E61+F61</f>
        <v>20</v>
      </c>
      <c r="I61" s="49" t="s">
        <v>38</v>
      </c>
      <c r="J61" s="50">
        <f>J60*100/$H$10</f>
        <v>42.354430379746837</v>
      </c>
      <c r="K61" s="50">
        <f>K60*100/$H$10</f>
        <v>25.50632911392405</v>
      </c>
      <c r="L61" s="50">
        <f t="shared" ref="L61" si="19">L60*100/$H$10</f>
        <v>6.4936708860759493</v>
      </c>
      <c r="M61" s="50">
        <f>M60*100/$H$10</f>
        <v>24.658227848101269</v>
      </c>
      <c r="N61" s="51"/>
    </row>
    <row r="62" spans="2:28" x14ac:dyDescent="0.3">
      <c r="B62" s="231"/>
      <c r="C62" s="198"/>
      <c r="D62" s="198"/>
      <c r="E62" s="198"/>
      <c r="F62" s="198"/>
      <c r="G62" s="232"/>
    </row>
    <row r="63" spans="2:28" x14ac:dyDescent="0.3">
      <c r="B63" s="233" t="s">
        <v>37</v>
      </c>
      <c r="C63" s="207"/>
      <c r="D63" s="207"/>
      <c r="E63" s="207"/>
      <c r="F63" s="208"/>
      <c r="G63" s="192" t="s">
        <v>12</v>
      </c>
    </row>
    <row r="64" spans="2:28" x14ac:dyDescent="0.3">
      <c r="B64" s="192"/>
      <c r="C64" s="192" t="s">
        <v>3</v>
      </c>
      <c r="D64" s="202" t="s">
        <v>50</v>
      </c>
      <c r="E64" s="192" t="s">
        <v>4</v>
      </c>
      <c r="F64" s="192" t="s">
        <v>33</v>
      </c>
      <c r="G64" s="192"/>
    </row>
    <row r="65" spans="2:7" x14ac:dyDescent="0.3">
      <c r="B65" s="192" t="s">
        <v>38</v>
      </c>
      <c r="C65" s="209">
        <v>0</v>
      </c>
      <c r="D65" s="209">
        <v>0</v>
      </c>
      <c r="E65" s="209">
        <v>0</v>
      </c>
      <c r="F65" s="209">
        <v>100</v>
      </c>
      <c r="G65" s="209">
        <f>C65+D65+E65+F65</f>
        <v>100</v>
      </c>
    </row>
    <row r="66" spans="2:7" x14ac:dyDescent="0.3">
      <c r="B66" s="192" t="s">
        <v>39</v>
      </c>
      <c r="C66" s="192">
        <f>C65*$C$20/100</f>
        <v>0</v>
      </c>
      <c r="D66" s="192">
        <f t="shared" ref="D66:F66" si="20">D65*$C$20/100</f>
        <v>0</v>
      </c>
      <c r="E66" s="192">
        <f t="shared" si="20"/>
        <v>0</v>
      </c>
      <c r="F66" s="192">
        <f t="shared" si="20"/>
        <v>10</v>
      </c>
      <c r="G66" s="192">
        <f>C66+D66+E66+F66</f>
        <v>10</v>
      </c>
    </row>
    <row r="67" spans="2:7" x14ac:dyDescent="0.3">
      <c r="B67" s="231"/>
      <c r="C67" s="198"/>
      <c r="D67" s="198"/>
      <c r="E67" s="198"/>
      <c r="F67" s="198"/>
      <c r="G67" s="232"/>
    </row>
    <row r="68" spans="2:7" x14ac:dyDescent="0.3">
      <c r="B68" s="231"/>
      <c r="C68" s="198"/>
      <c r="D68" s="198"/>
      <c r="E68" s="198"/>
      <c r="F68" s="198"/>
      <c r="G68" s="232"/>
    </row>
    <row r="69" spans="2:7" x14ac:dyDescent="0.3">
      <c r="B69" s="231"/>
      <c r="C69" s="198"/>
      <c r="D69" s="198"/>
      <c r="E69" s="198"/>
      <c r="F69" s="198"/>
      <c r="G69" s="232"/>
    </row>
    <row r="70" spans="2:7" x14ac:dyDescent="0.3">
      <c r="B70" s="233" t="s">
        <v>40</v>
      </c>
      <c r="C70" s="207"/>
      <c r="D70" s="207"/>
      <c r="E70" s="207"/>
      <c r="F70" s="208"/>
      <c r="G70" s="232"/>
    </row>
    <row r="71" spans="2:7" x14ac:dyDescent="0.3">
      <c r="B71" s="193"/>
      <c r="C71" s="192" t="s">
        <v>3</v>
      </c>
      <c r="D71" s="202" t="s">
        <v>50</v>
      </c>
      <c r="E71" s="192" t="s">
        <v>4</v>
      </c>
      <c r="F71" s="192" t="s">
        <v>33</v>
      </c>
      <c r="G71" s="232"/>
    </row>
    <row r="72" spans="2:7" x14ac:dyDescent="0.3">
      <c r="B72" s="192" t="s">
        <v>39</v>
      </c>
      <c r="C72" s="192">
        <f>C47+C52+C61+C66+C57</f>
        <v>114.2</v>
      </c>
      <c r="D72" s="192">
        <f>D47+D52+D61+D66+D57</f>
        <v>68.8</v>
      </c>
      <c r="E72" s="192">
        <f>E47+E52+E61+E66</f>
        <v>51.6</v>
      </c>
      <c r="F72" s="192">
        <f>F47+F52+F61+F66+F57</f>
        <v>59.8</v>
      </c>
      <c r="G72" s="232"/>
    </row>
    <row r="73" spans="2:7" x14ac:dyDescent="0.3">
      <c r="B73" s="192" t="s">
        <v>38</v>
      </c>
      <c r="C73" s="192">
        <f>C72*100/$D$24</f>
        <v>42.296296296296298</v>
      </c>
      <c r="D73" s="192">
        <f t="shared" ref="D73:F73" si="21">D72*100/$D$24</f>
        <v>25.481481481481481</v>
      </c>
      <c r="E73" s="192">
        <f t="shared" si="21"/>
        <v>19.111111111111111</v>
      </c>
      <c r="F73" s="192">
        <f t="shared" si="21"/>
        <v>22.148148148148149</v>
      </c>
      <c r="G73" s="234"/>
    </row>
    <row r="98" spans="7:12" x14ac:dyDescent="0.3">
      <c r="G98" s="210"/>
      <c r="H98" s="210"/>
      <c r="I98" s="210"/>
      <c r="J98" s="210"/>
      <c r="K98" s="210"/>
      <c r="L98" s="210"/>
    </row>
  </sheetData>
  <mergeCells count="5">
    <mergeCell ref="Y4:AB4"/>
    <mergeCell ref="P32:T32"/>
    <mergeCell ref="M4:P4"/>
    <mergeCell ref="W24:AA24"/>
    <mergeCell ref="W30:AA30"/>
  </mergeCells>
  <dataValidations disablePrompts="1" count="1">
    <dataValidation type="list" allowBlank="1" showInputMessage="1" showErrorMessage="1" sqref="F6" xr:uid="{42721B00-18E1-4F02-8784-52EBFD8625D6}">
      <formula1>#REF!</formula1>
    </dataValidation>
  </dataValidations>
  <pageMargins left="0.7" right="0.7" top="0.75" bottom="0.75" header="0.3" footer="0.3"/>
  <pageSetup paperSize="9" orientation="portrait" r:id="rId1"/>
  <ignoredErrors>
    <ignoredError sqref="Y11 T33" twoDigitTextYear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865FB3-EB02-4719-8489-8117B2E9A03C}">
  <sheetPr codeName="Feuil4"/>
  <dimension ref="A1:A25"/>
  <sheetViews>
    <sheetView zoomScale="70" zoomScaleNormal="70" workbookViewId="0">
      <selection activeCell="J19" sqref="J19"/>
    </sheetView>
  </sheetViews>
  <sheetFormatPr baseColWidth="10" defaultRowHeight="14.4" x14ac:dyDescent="0.3"/>
  <cols>
    <col min="1" max="1" width="6.88671875" bestFit="1" customWidth="1"/>
    <col min="5" max="5" width="10.109375" bestFit="1" customWidth="1"/>
    <col min="7" max="7" width="6.33203125" bestFit="1" customWidth="1"/>
    <col min="8" max="8" width="8.21875" bestFit="1" customWidth="1"/>
    <col min="9" max="9" width="11.109375" bestFit="1" customWidth="1"/>
    <col min="10" max="10" width="16.5546875" customWidth="1"/>
    <col min="15" max="15" width="4.6640625" bestFit="1" customWidth="1"/>
    <col min="16" max="16" width="9.44140625" customWidth="1"/>
    <col min="17" max="17" width="6.33203125" bestFit="1" customWidth="1"/>
  </cols>
  <sheetData>
    <row r="1" spans="1:1" x14ac:dyDescent="0.3">
      <c r="A1" t="s">
        <v>45</v>
      </c>
    </row>
    <row r="2" spans="1:1" x14ac:dyDescent="0.3">
      <c r="A2">
        <v>0</v>
      </c>
    </row>
    <row r="3" spans="1:1" x14ac:dyDescent="0.3">
      <c r="A3">
        <v>1.5</v>
      </c>
    </row>
    <row r="4" spans="1:1" x14ac:dyDescent="0.3">
      <c r="A4">
        <v>2</v>
      </c>
    </row>
    <row r="5" spans="1:1" x14ac:dyDescent="0.3">
      <c r="A5">
        <v>2.5</v>
      </c>
    </row>
    <row r="6" spans="1:1" x14ac:dyDescent="0.3">
      <c r="A6">
        <v>3</v>
      </c>
    </row>
    <row r="7" spans="1:1" x14ac:dyDescent="0.3">
      <c r="A7">
        <v>3.5</v>
      </c>
    </row>
    <row r="8" spans="1:1" x14ac:dyDescent="0.3">
      <c r="A8">
        <v>4</v>
      </c>
    </row>
    <row r="9" spans="1:1" x14ac:dyDescent="0.3">
      <c r="A9">
        <v>4.5</v>
      </c>
    </row>
    <row r="10" spans="1:1" x14ac:dyDescent="0.3">
      <c r="A10">
        <v>5</v>
      </c>
    </row>
    <row r="11" spans="1:1" x14ac:dyDescent="0.3">
      <c r="A11">
        <v>5.5</v>
      </c>
    </row>
    <row r="12" spans="1:1" x14ac:dyDescent="0.3">
      <c r="A12">
        <v>6</v>
      </c>
    </row>
    <row r="13" spans="1:1" x14ac:dyDescent="0.3">
      <c r="A13">
        <v>6.5</v>
      </c>
    </row>
    <row r="14" spans="1:1" x14ac:dyDescent="0.3">
      <c r="A14">
        <v>7</v>
      </c>
    </row>
    <row r="15" spans="1:1" x14ac:dyDescent="0.3">
      <c r="A15">
        <v>7.5</v>
      </c>
    </row>
    <row r="16" spans="1:1" x14ac:dyDescent="0.3">
      <c r="A16">
        <v>8</v>
      </c>
    </row>
    <row r="17" spans="1:1" x14ac:dyDescent="0.3">
      <c r="A17">
        <v>8.5</v>
      </c>
    </row>
    <row r="18" spans="1:1" x14ac:dyDescent="0.3">
      <c r="A18">
        <v>9</v>
      </c>
    </row>
    <row r="19" spans="1:1" x14ac:dyDescent="0.3">
      <c r="A19">
        <v>9.5</v>
      </c>
    </row>
    <row r="20" spans="1:1" x14ac:dyDescent="0.3">
      <c r="A20">
        <v>10</v>
      </c>
    </row>
    <row r="21" spans="1:1" x14ac:dyDescent="0.3">
      <c r="A21">
        <v>10.5</v>
      </c>
    </row>
    <row r="22" spans="1:1" x14ac:dyDescent="0.3">
      <c r="A22">
        <v>11</v>
      </c>
    </row>
    <row r="23" spans="1:1" x14ac:dyDescent="0.3">
      <c r="A23">
        <v>11.5</v>
      </c>
    </row>
    <row r="24" spans="1:1" x14ac:dyDescent="0.3">
      <c r="A24">
        <v>12</v>
      </c>
    </row>
    <row r="25" spans="1:1" x14ac:dyDescent="0.3">
      <c r="A25">
        <v>12.5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recapitulatif</vt:lpstr>
      <vt:lpstr>historique1</vt:lpstr>
      <vt:lpstr>essais boucle</vt:lpstr>
      <vt:lpstr>données</vt:lpstr>
      <vt:lpstr>dix_14</vt:lpstr>
      <vt:lpstr>F2.1</vt:lpstr>
      <vt:lpstr>F2.2</vt:lpstr>
      <vt:lpstr>F2.3</vt:lpstr>
      <vt:lpstr>F2.4</vt:lpstr>
      <vt:lpstr>formule1</vt:lpstr>
      <vt:lpstr>formule2</vt:lpstr>
      <vt:lpstr>formule3</vt:lpstr>
      <vt:lpstr>formule4</vt:lpstr>
      <vt:lpstr>formule5</vt:lpstr>
      <vt:lpstr>Pas_10_14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Meghez</dc:creator>
  <cp:lastModifiedBy>adrien Meghez</cp:lastModifiedBy>
  <dcterms:created xsi:type="dcterms:W3CDTF">2015-06-05T18:19:34Z</dcterms:created>
  <dcterms:modified xsi:type="dcterms:W3CDTF">2022-04-22T13:51:15Z</dcterms:modified>
</cp:coreProperties>
</file>