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8_{905360AF-48F1-4BC8-A485-862DA4C86C38}" xr6:coauthVersionLast="47" xr6:coauthVersionMax="47" xr10:uidLastSave="{00000000-0000-0000-0000-000000000000}"/>
  <bookViews>
    <workbookView xWindow="-98" yWindow="-98" windowWidth="21795" windowHeight="12975" xr2:uid="{F9887A0D-3520-4974-AA8B-151A34B08657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D6" i="1"/>
  <c r="D5" i="1"/>
  <c r="D4" i="1"/>
  <c r="D3" i="1"/>
  <c r="D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<sst xmlns="http://schemas.openxmlformats.org/spreadsheetml/2006/main" count="71" uniqueCount="43">
  <si>
    <t>Clubs</t>
  </si>
  <si>
    <t>Conférence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</si>
  <si>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</si>
  <si>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</si>
  <si>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</si>
  <si>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</si>
  <si>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</si>
  <si>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</si>
  <si>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</si>
  <si>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</si>
  <si>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</si>
  <si>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Atlanta Hawks</t>
  </si>
  <si>
    <t>Est</t>
  </si>
  <si>
    <t>Boston Celtics</t>
  </si>
  <si>
    <t>Brooklyn Nets</t>
  </si>
  <si>
    <t>Charlotte Hornets</t>
  </si>
  <si>
    <t>Chicago Bulls</t>
  </si>
  <si>
    <t>Cleveland Cavaliers</t>
  </si>
  <si>
    <t>Dallas Mavericks</t>
  </si>
  <si>
    <t>Ouest</t>
  </si>
  <si>
    <t>Denver Nuggets</t>
  </si>
  <si>
    <t>Detroit Pistons</t>
  </si>
  <si>
    <t>Golden State Warriors</t>
  </si>
  <si>
    <t>Houston Rockets</t>
  </si>
  <si>
    <t>Indiana Pacers</t>
  </si>
  <si>
    <t>Los Angeles Clippers</t>
  </si>
  <si>
    <t>Los Angeles Lakers</t>
  </si>
  <si>
    <t>Memphis Grizzlies</t>
  </si>
  <si>
    <t>Miami Heat</t>
  </si>
  <si>
    <t>Milwaukee Bucks</t>
  </si>
  <si>
    <t>Minnesota Timberwolves</t>
  </si>
  <si>
    <t>New Orleans Pelicans</t>
  </si>
  <si>
    <t>New York Knicks</t>
  </si>
  <si>
    <t>Oklahoma City Thunder</t>
  </si>
  <si>
    <t>Orlando Magic</t>
  </si>
  <si>
    <t>Philadelphia 76ers</t>
  </si>
  <si>
    <t>Phoenix Suns</t>
  </si>
  <si>
    <t>Portland Trail Blazers</t>
  </si>
  <si>
    <t>Sacramento Kings</t>
  </si>
  <si>
    <t>San Antonio Spurs</t>
  </si>
  <si>
    <t>Toronto Raptors</t>
  </si>
  <si>
    <t>Utah Jazz</t>
  </si>
  <si>
    <t>Washington Wizards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</si>
</sst>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1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i%202023/EXCEL/NBAScout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YER SEARCH"/>
      <sheetName val="STATS NBA.COM"/>
      <sheetName val="NBA.COM"/>
      <sheetName val="PROJ1"/>
      <sheetName val="STAT1"/>
      <sheetName val="STAT2"/>
      <sheetName val="RECAP"/>
      <sheetName val="Calendrier"/>
      <sheetName val="MesCartes"/>
      <sheetName val="INJURY"/>
      <sheetName val="Team"/>
      <sheetName val="CONTEND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50BE5A-889C-4283-8C7F-85E79E742250}" name="Tableau9" displayName="Tableau9" ref="A1:K31" totalsRowShown="0">
  <autoFilter ref="A1:K31" xr:uid="{7550BE5A-889C-4283-8C7F-85E79E742250}"/>
  <sortState xmlns:xlrd2="http://schemas.microsoft.com/office/spreadsheetml/2017/richdata2" ref="A2:B31">
    <sortCondition ref="A2:A31"/>
  </sortState>
  <tableColumns count="11">
    <tableColumn id="1" xr3:uid="{3C4144DF-A8C2-4ECB-9684-7D0B309D89CC}" name="Clubs"/>
    <tableColumn id="3" xr3:uid="{8962F297-839B-432F-B64A-E351F5D68C0C}" name="Conférence"/>
    <tableColumn id="2" xr3:uid="{32CF5A3F-F21E-4947-8055-AD7A30DBF109}" name="25" dataDxfId="8">
      <calculatedColumnFormula>COUNTIF([1]!Tableau13[[Match 1]:[Heure 3]],"Atlanta")</calculatedColumnFormula>
    </tableColumn>
    <tableColumn id="4" xr3:uid="{6822702F-EE95-4C0A-BF4B-390FD0221753}" name="26" dataDxfId="7"/>
    <tableColumn id="5" xr3:uid="{7DD55D68-6388-4243-8E93-572B4AC16AE7}" name="27" dataDxfId="6"/>
    <tableColumn id="6" xr3:uid="{EE09F490-760A-4316-979B-01F52058D9E4}" name="28" dataDxfId="5"/>
    <tableColumn id="7" xr3:uid="{FB666273-FAC8-4C92-92F1-C7963C26586A}" name="29" dataDxfId="4"/>
    <tableColumn id="8" xr3:uid="{E29F1E86-AD4F-4605-AD3E-07E2F0A58464}" name="30" dataDxfId="3"/>
    <tableColumn id="9" xr3:uid="{72B1C7C9-A4B0-40EE-B3E3-5DCA96F98EB4}" name="31" dataDxfId="2"/>
    <tableColumn id="10" xr3:uid="{1E41B523-E08F-4C3C-9015-62A680DE45BC}" name="32" dataDxfId="1"/>
    <tableColumn id="11" xr3:uid="{4969B585-5DA8-4417-A1C5-120A4841AB2E}" name="3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5873F-9AA5-4C21-A660-7FF8A345DC9C}">
  <dimension ref="A1:K31"/>
  <sheetViews>
    <sheetView tabSelected="1" workbookViewId="0">
      <selection activeCell="D8" sqref="D8"/>
    </sheetView>
  </sheetViews>
  <sheetFormatPr baseColWidth="10" defaultRowHeight="14.25" x14ac:dyDescent="0.45"/>
  <sheetData>
    <row r="1" spans="1:11" x14ac:dyDescent="0.45">
      <c r="A1" t="s">
        <v>0</v>
      </c>
      <c r="B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45">
      <c r="A2" t="s">
        <v>11</v>
      </c>
      <c r="B2" t="s">
        <v>12</v>
      </c>
      <c r="C2" s="1">
        <f>COUNTIF([1]!Tableau13[[Match 1]:[Heure 3]],"Atlanta")</f>
        <v>2</v>
      </c>
      <c r="D2" s="1">
        <f>COUNTIF([1]!Tableau14[[Match 1]:[Heure 3]],"Atlanta")</f>
        <v>2</v>
      </c>
      <c r="E2" s="2"/>
      <c r="F2" s="2"/>
      <c r="G2" s="2"/>
      <c r="H2" s="2"/>
      <c r="I2" s="2"/>
      <c r="J2" s="2"/>
      <c r="K2" s="2"/>
    </row>
    <row r="3" spans="1:11" x14ac:dyDescent="0.45">
      <c r="A3" t="s">
        <v>13</v>
      </c>
      <c r="B3" t="s">
        <v>12</v>
      </c>
      <c r="C3" s="1">
        <f>COUNTIF([1]!Tableau13[[Match 1]:[Heure 3]],"Boston")</f>
        <v>1</v>
      </c>
      <c r="D3" s="1">
        <f>COUNTIF([1]!Tableau14[[Match 1]:[Heure 3]],"Boston")</f>
        <v>1</v>
      </c>
      <c r="E3" s="2"/>
      <c r="F3" s="2"/>
      <c r="G3" s="2"/>
      <c r="H3" s="2"/>
      <c r="I3" s="2"/>
      <c r="J3" s="2"/>
      <c r="K3" s="2"/>
    </row>
    <row r="4" spans="1:11" x14ac:dyDescent="0.45">
      <c r="A4" t="s">
        <v>14</v>
      </c>
      <c r="B4" t="s">
        <v>12</v>
      </c>
      <c r="C4" s="1">
        <f>COUNTIF([1]!Tableau13[[Match 1]:[Heure 3]],"Brooklyn")</f>
        <v>1</v>
      </c>
      <c r="D4" s="1">
        <f>COUNTIF([1]!Tableau14[[Match 1]:[Heure 3]],"Brooklyn")</f>
        <v>1</v>
      </c>
      <c r="E4" s="2"/>
      <c r="F4" s="2"/>
      <c r="G4" s="2"/>
      <c r="H4" s="2"/>
      <c r="I4" s="2"/>
      <c r="J4" s="2"/>
      <c r="K4" s="2"/>
    </row>
    <row r="5" spans="1:11" x14ac:dyDescent="0.45">
      <c r="A5" t="s">
        <v>15</v>
      </c>
      <c r="B5" t="s">
        <v>12</v>
      </c>
      <c r="C5" s="1">
        <f>COUNTIF([1]!Tableau13[[Match 1]:[Heure 3]],"Charlotte")</f>
        <v>1</v>
      </c>
      <c r="D5" s="1">
        <f>COUNTIF([1]!Tableau14[[Match 1]:[Heure 3]],"Charlotte")</f>
        <v>2</v>
      </c>
      <c r="E5" s="2"/>
      <c r="F5" s="2"/>
      <c r="G5" s="2"/>
      <c r="H5" s="2"/>
      <c r="I5" s="2"/>
      <c r="J5" s="2"/>
      <c r="K5" s="2"/>
    </row>
    <row r="6" spans="1:11" x14ac:dyDescent="0.45">
      <c r="A6" t="s">
        <v>16</v>
      </c>
      <c r="B6" t="s">
        <v>12</v>
      </c>
      <c r="C6" s="1">
        <f>COUNTIF([1]!Tableau13[[Match 1]:[Heure 3]],"Chicago")</f>
        <v>2</v>
      </c>
      <c r="D6" s="1">
        <f>COUNTIF([1]!Tableau14[[Match 1]:[Heure 3]],"Chicago")</f>
        <v>0</v>
      </c>
      <c r="E6" s="2"/>
      <c r="F6" s="2"/>
      <c r="G6" s="2"/>
      <c r="H6" s="2"/>
      <c r="I6" s="2"/>
      <c r="J6" s="2"/>
      <c r="K6" s="2"/>
    </row>
    <row r="7" spans="1:11" x14ac:dyDescent="0.45">
      <c r="A7" t="s">
        <v>17</v>
      </c>
      <c r="B7" t="s">
        <v>12</v>
      </c>
      <c r="C7" s="1">
        <f>COUNTIF([1]!Tableau13[[Match 1]:[Heure 3]],"Cleveland")</f>
        <v>1</v>
      </c>
      <c r="D7" s="1">
        <f>COUNTIF([1]!Tableau14[[Match 1]:[Heure 3]],"Cleveland")</f>
        <v>2</v>
      </c>
      <c r="E7" s="2"/>
      <c r="F7" s="2"/>
      <c r="G7" s="2"/>
      <c r="H7" s="2"/>
      <c r="I7" s="2"/>
      <c r="J7" s="2"/>
      <c r="K7" s="2"/>
    </row>
    <row r="8" spans="1:11" x14ac:dyDescent="0.45">
      <c r="A8" t="s">
        <v>18</v>
      </c>
      <c r="B8" t="s">
        <v>19</v>
      </c>
      <c r="C8" s="1">
        <f>COUNTIF([1]!Tableau13[[Match 1]:[Heure 3]],"Dallas")</f>
        <v>2</v>
      </c>
      <c r="D8" s="1">
        <f>COUNTIF([1]!Tableau14[[Match 1]:[Heure 3]],"Dallas")</f>
        <v>1</v>
      </c>
      <c r="E8" s="2"/>
      <c r="F8" s="2"/>
      <c r="G8" s="2"/>
      <c r="H8" s="2"/>
      <c r="I8" s="2"/>
      <c r="J8" s="2"/>
      <c r="K8" s="2"/>
    </row>
    <row r="9" spans="1:11" x14ac:dyDescent="0.45">
      <c r="A9" t="s">
        <v>20</v>
      </c>
      <c r="B9" t="s">
        <v>19</v>
      </c>
      <c r="C9" s="1">
        <f>COUNTIF([1]!Tableau13[[Match 1]:[Heure 3]],"Denver")</f>
        <v>2</v>
      </c>
      <c r="D9" s="1">
        <f>COUNTIF([1]!Tableau14[[Match 1]:[Heure 3]],"Denver")</f>
        <v>2</v>
      </c>
      <c r="E9" s="2"/>
      <c r="F9" s="2"/>
      <c r="G9" s="2"/>
      <c r="H9" s="2"/>
      <c r="I9" s="2"/>
      <c r="J9" s="2"/>
      <c r="K9" s="2"/>
    </row>
    <row r="10" spans="1:11" x14ac:dyDescent="0.45">
      <c r="A10" t="s">
        <v>21</v>
      </c>
      <c r="B10" t="s">
        <v>12</v>
      </c>
      <c r="C10" s="1">
        <f>COUNTIF([1]!Tableau13[[Match 1]:[Heure 3]],"Detroit")</f>
        <v>2</v>
      </c>
      <c r="D10" s="1">
        <f>COUNTIF([1]!Tableau14[[Match 1]:[Heure 3]],"Detroit")</f>
        <v>0</v>
      </c>
      <c r="E10" s="2"/>
      <c r="F10" s="2"/>
      <c r="G10" s="2"/>
      <c r="H10" s="2"/>
      <c r="I10" s="2"/>
      <c r="J10" s="2"/>
      <c r="K10" s="2"/>
    </row>
    <row r="11" spans="1:11" x14ac:dyDescent="0.45">
      <c r="A11" t="s">
        <v>22</v>
      </c>
      <c r="B11" t="s">
        <v>19</v>
      </c>
      <c r="C11" s="1">
        <f>COUNTIF([1]!Tableau13[[Match 1]:[Heure 3]],"Golden State")</f>
        <v>2</v>
      </c>
      <c r="D11" s="1">
        <f>COUNTIF([1]!Tableau14[[Match 1]:[Heure 3]],"Golden State")</f>
        <v>1</v>
      </c>
      <c r="E11" s="2"/>
      <c r="F11" s="2"/>
      <c r="G11" s="2"/>
      <c r="H11" s="2"/>
      <c r="I11" s="2"/>
      <c r="J11" s="2"/>
      <c r="K11" s="2"/>
    </row>
    <row r="12" spans="1:11" x14ac:dyDescent="0.45">
      <c r="A12" t="s">
        <v>23</v>
      </c>
      <c r="B12" t="s">
        <v>19</v>
      </c>
      <c r="C12" s="1">
        <f>COUNTIF([1]!Tableau13[[Match 1]:[Heure 3]],"Houston")</f>
        <v>2</v>
      </c>
      <c r="D12" s="1">
        <f>COUNTIF([1]!Tableau14[[Match 1]:[Heure 3]],"Houston")</f>
        <v>2</v>
      </c>
      <c r="E12" s="2"/>
      <c r="F12" s="2"/>
      <c r="G12" s="2"/>
      <c r="H12" s="2"/>
      <c r="I12" s="2"/>
      <c r="J12" s="2"/>
      <c r="K12" s="2"/>
    </row>
    <row r="13" spans="1:11" x14ac:dyDescent="0.45">
      <c r="A13" t="s">
        <v>24</v>
      </c>
      <c r="B13" t="s">
        <v>12</v>
      </c>
      <c r="C13" s="1">
        <f>COUNTIF([1]!Tableau13[[Match 1]:[Heure 3]],"Indiana")</f>
        <v>2</v>
      </c>
      <c r="D13" s="1">
        <f>COUNTIF([1]!Tableau14[[Match 1]:[Heure 3]],"Indiana")</f>
        <v>2</v>
      </c>
      <c r="E13" s="2"/>
      <c r="F13" s="2"/>
      <c r="G13" s="2"/>
      <c r="H13" s="2"/>
      <c r="I13" s="2"/>
      <c r="J13" s="2"/>
      <c r="K13" s="2"/>
    </row>
    <row r="14" spans="1:11" x14ac:dyDescent="0.45">
      <c r="A14" t="s">
        <v>25</v>
      </c>
      <c r="B14" t="s">
        <v>19</v>
      </c>
      <c r="C14" s="1">
        <f>COUNTIF([1]!Tableau13[[Match 1]:[Heure 3]],"LA Clippers")</f>
        <v>2</v>
      </c>
      <c r="D14" s="1">
        <f>COUNTIF([1]!Tableau14[[Match 1]:[Heure 3]],"LA Clippers")</f>
        <v>2</v>
      </c>
      <c r="E14" s="2"/>
      <c r="F14" s="2"/>
      <c r="G14" s="2"/>
      <c r="H14" s="2"/>
      <c r="I14" s="2"/>
      <c r="J14" s="2"/>
      <c r="K14" s="2"/>
    </row>
    <row r="15" spans="1:11" x14ac:dyDescent="0.45">
      <c r="A15" t="s">
        <v>26</v>
      </c>
      <c r="B15" t="s">
        <v>19</v>
      </c>
      <c r="C15" s="1">
        <f>COUNTIF([1]!Tableau13[[Match 1]:[Heure 3]],"LA Lakers")</f>
        <v>1</v>
      </c>
      <c r="D15" s="1">
        <f>COUNTIF([1]!Tableau14[[Match 1]:[Heure 3]],"LA Lakers")</f>
        <v>2</v>
      </c>
      <c r="E15" s="2"/>
      <c r="F15" s="2"/>
      <c r="G15" s="2"/>
      <c r="H15" s="2"/>
      <c r="I15" s="2"/>
      <c r="J15" s="2"/>
      <c r="K15" s="2"/>
    </row>
    <row r="16" spans="1:11" x14ac:dyDescent="0.45">
      <c r="A16" t="s">
        <v>27</v>
      </c>
      <c r="B16" t="s">
        <v>19</v>
      </c>
      <c r="C16" s="1">
        <f>COUNTIF([1]!Tableau13[[Match 1]:[Heure 3]],"Memphis")</f>
        <v>1</v>
      </c>
      <c r="D16" s="1">
        <f>COUNTIF([1]!Tableau14[[Match 1]:[Heure 3]],"Memphis")</f>
        <v>2</v>
      </c>
      <c r="E16" s="2"/>
      <c r="F16" s="2"/>
      <c r="G16" s="2"/>
      <c r="H16" s="2"/>
      <c r="I16" s="2"/>
      <c r="J16" s="2"/>
      <c r="K16" s="2"/>
    </row>
    <row r="17" spans="1:11" x14ac:dyDescent="0.45">
      <c r="A17" t="s">
        <v>28</v>
      </c>
      <c r="B17" t="s">
        <v>12</v>
      </c>
      <c r="C17" s="1">
        <f>COUNTIF([1]!Tableau13[[Match 1]:[Heure 3]],"Miami")</f>
        <v>1</v>
      </c>
      <c r="D17" s="1">
        <f>COUNTIF([1]!Tableau14[[Match 1]:[Heure 3]],"Miami")</f>
        <v>2</v>
      </c>
      <c r="E17" s="2"/>
      <c r="F17" s="2"/>
      <c r="G17" s="2"/>
      <c r="H17" s="2"/>
      <c r="I17" s="2"/>
      <c r="J17" s="2"/>
      <c r="K17" s="2"/>
    </row>
    <row r="18" spans="1:11" x14ac:dyDescent="0.45">
      <c r="A18" t="s">
        <v>29</v>
      </c>
      <c r="B18" t="s">
        <v>12</v>
      </c>
      <c r="C18" s="1">
        <f>COUNTIF([1]!Tableau13[[Match 1]:[Heure 3]],"Milwaukee")</f>
        <v>1</v>
      </c>
      <c r="D18" s="1">
        <f>COUNTIF([1]!Tableau14[[Match 1]:[Heure 3]],"Milwaukee")</f>
        <v>2</v>
      </c>
      <c r="E18" s="2"/>
      <c r="F18" s="2"/>
      <c r="G18" s="2"/>
      <c r="H18" s="2"/>
      <c r="I18" s="2"/>
      <c r="J18" s="2"/>
      <c r="K18" s="2"/>
    </row>
    <row r="19" spans="1:11" x14ac:dyDescent="0.45">
      <c r="A19" t="s">
        <v>30</v>
      </c>
      <c r="B19" t="s">
        <v>19</v>
      </c>
      <c r="C19" s="1">
        <f>COUNTIF([1]!Tableau13[[Match 1]:[Heure 3]],"Minnesota")</f>
        <v>2</v>
      </c>
      <c r="D19" s="1">
        <f>COUNTIF([1]!Tableau14[[Match 1]:[Heure 3]],"Minnesota")</f>
        <v>2</v>
      </c>
      <c r="E19" s="2"/>
      <c r="F19" s="2"/>
      <c r="G19" s="2"/>
      <c r="H19" s="2"/>
      <c r="I19" s="2"/>
      <c r="J19" s="2"/>
      <c r="K19" s="2"/>
    </row>
    <row r="20" spans="1:11" x14ac:dyDescent="0.45">
      <c r="A20" t="s">
        <v>31</v>
      </c>
      <c r="B20" t="s">
        <v>19</v>
      </c>
      <c r="C20" s="1">
        <f>COUNTIF([1]!Tableau13[[Match 1]:[Heure 3]],"New Orleans")</f>
        <v>1</v>
      </c>
      <c r="D20" s="1">
        <f>COUNTIF([1]!Tableau14[[Match 1]:[Heure 3]],"New Orleans")</f>
        <v>2</v>
      </c>
      <c r="E20" s="2"/>
      <c r="F20" s="2"/>
      <c r="G20" s="2"/>
      <c r="H20" s="2"/>
      <c r="I20" s="2"/>
      <c r="J20" s="2"/>
      <c r="K20" s="2"/>
    </row>
    <row r="21" spans="1:11" x14ac:dyDescent="0.45">
      <c r="A21" t="s">
        <v>32</v>
      </c>
      <c r="B21" t="s">
        <v>12</v>
      </c>
      <c r="C21" s="1">
        <f>COUNTIF([1]!Tableau13[[Match 1]:[Heure 3]],"New York")</f>
        <v>2</v>
      </c>
      <c r="D21" s="1">
        <f>COUNTIF([1]!Tableau14[[Match 1]:[Heure 3]],"New York")</f>
        <v>2</v>
      </c>
      <c r="E21" s="2"/>
      <c r="F21" s="2"/>
      <c r="G21" s="2"/>
      <c r="H21" s="2"/>
      <c r="I21" s="2"/>
      <c r="J21" s="2"/>
      <c r="K21" s="2"/>
    </row>
    <row r="22" spans="1:11" x14ac:dyDescent="0.45">
      <c r="A22" t="s">
        <v>33</v>
      </c>
      <c r="B22" t="s">
        <v>19</v>
      </c>
      <c r="C22" s="1">
        <f>COUNTIF([1]!Tableau13[[Match 1]:[Heure 3]],"Oklahoma City")</f>
        <v>2</v>
      </c>
      <c r="D22" s="1">
        <f>COUNTIF([1]!Tableau14[[Match 1]:[Heure 3]],"Oklahoma City")</f>
        <v>1</v>
      </c>
      <c r="E22" s="2"/>
      <c r="F22" s="2"/>
      <c r="G22" s="2"/>
      <c r="H22" s="2"/>
      <c r="I22" s="2"/>
      <c r="J22" s="2"/>
      <c r="K22" s="2"/>
    </row>
    <row r="23" spans="1:11" x14ac:dyDescent="0.45">
      <c r="A23" t="s">
        <v>34</v>
      </c>
      <c r="B23" t="s">
        <v>12</v>
      </c>
      <c r="C23" s="1">
        <f>COUNTIF([1]!Tableau13[[Match 1]:[Heure 3]],"Orlando")</f>
        <v>2</v>
      </c>
      <c r="D23" s="1">
        <f>COUNTIF([1]!Tableau14[[Match 1]:[Heure 3]],"Orlando")</f>
        <v>0</v>
      </c>
      <c r="E23" s="2"/>
      <c r="F23" s="2"/>
      <c r="G23" s="2"/>
      <c r="H23" s="2"/>
      <c r="I23" s="2"/>
      <c r="J23" s="2"/>
      <c r="K23" s="2"/>
    </row>
    <row r="24" spans="1:11" x14ac:dyDescent="0.45">
      <c r="A24" t="s">
        <v>35</v>
      </c>
      <c r="B24" t="s">
        <v>12</v>
      </c>
      <c r="C24" s="1">
        <f>COUNTIF([1]!Tableau13[[Match 1]:[Heure 3]],"Philadelphia")</f>
        <v>2</v>
      </c>
      <c r="D24" s="1">
        <f>COUNTIF([1]!Tableau14[[Match 1]:[Heure 3]],"Philadelphia")</f>
        <v>1</v>
      </c>
      <c r="E24" s="2"/>
      <c r="F24" s="2"/>
      <c r="G24" s="2"/>
      <c r="H24" s="2"/>
      <c r="I24" s="2"/>
      <c r="J24" s="2"/>
      <c r="K24" s="2"/>
    </row>
    <row r="25" spans="1:11" x14ac:dyDescent="0.45">
      <c r="A25" t="s">
        <v>36</v>
      </c>
      <c r="B25" t="s">
        <v>19</v>
      </c>
      <c r="C25" s="1">
        <f>COUNTIF([1]!Tableau13[[Match 1]:[Heure 3]],"Phoenix")</f>
        <v>1</v>
      </c>
      <c r="D25" s="1">
        <f>COUNTIF([1]!Tableau14[[Match 1]:[Heure 3]],"Phoenix")</f>
        <v>1</v>
      </c>
      <c r="E25" s="2"/>
      <c r="F25" s="2"/>
      <c r="G25" s="2"/>
      <c r="H25" s="2"/>
      <c r="I25" s="2"/>
      <c r="J25" s="2"/>
      <c r="K25" s="2"/>
    </row>
    <row r="26" spans="1:11" x14ac:dyDescent="0.45">
      <c r="A26" t="s">
        <v>37</v>
      </c>
      <c r="B26" t="s">
        <v>19</v>
      </c>
      <c r="C26" s="1">
        <f>COUNTIF([1]!Tableau13[[Match 1]:[Heure 3]],"Portland")</f>
        <v>2</v>
      </c>
      <c r="D26" s="1">
        <f>COUNTIF([1]!Tableau14[[Match 1]:[Heure 3]],"Portland")</f>
        <v>1</v>
      </c>
      <c r="E26" s="2"/>
      <c r="F26" s="2"/>
      <c r="G26" s="2"/>
      <c r="H26" s="2"/>
      <c r="I26" s="2"/>
      <c r="J26" s="2"/>
      <c r="K26" s="2"/>
    </row>
    <row r="27" spans="1:11" x14ac:dyDescent="0.45">
      <c r="A27" t="s">
        <v>38</v>
      </c>
      <c r="B27" t="s">
        <v>19</v>
      </c>
      <c r="C27" s="1">
        <f>COUNTIF([1]!Tableau13[[Match 1]:[Heure 3]],"Sacramento")</f>
        <v>2</v>
      </c>
      <c r="D27" s="1">
        <f>COUNTIF([1]!Tableau14[[Match 1]:[Heure 3]],"Sacramento")</f>
        <v>1</v>
      </c>
      <c r="E27" s="2"/>
      <c r="F27" s="2"/>
      <c r="G27" s="2"/>
      <c r="H27" s="2"/>
      <c r="I27" s="2"/>
      <c r="J27" s="2"/>
      <c r="K27" s="2"/>
    </row>
    <row r="28" spans="1:11" x14ac:dyDescent="0.45">
      <c r="A28" t="s">
        <v>39</v>
      </c>
      <c r="B28" t="s">
        <v>19</v>
      </c>
      <c r="C28" s="1">
        <f>COUNTIF([1]!Tableau13[[Match 1]:[Heure 3]],"San Antonio")</f>
        <v>2</v>
      </c>
      <c r="D28" s="1">
        <f>COUNTIF([1]!Tableau14[[Match 1]:[Heure 3]],"San Antonio")</f>
        <v>1</v>
      </c>
      <c r="E28" s="2"/>
      <c r="F28" s="2"/>
      <c r="G28" s="2"/>
      <c r="H28" s="2"/>
      <c r="I28" s="2"/>
      <c r="J28" s="2"/>
      <c r="K28" s="2"/>
    </row>
    <row r="29" spans="1:11" x14ac:dyDescent="0.45">
      <c r="A29" t="s">
        <v>40</v>
      </c>
      <c r="B29" t="s">
        <v>12</v>
      </c>
      <c r="C29" s="1">
        <f>COUNTIF([1]!Tableau13[[Match 1]:[Heure 3]],"Toronto")</f>
        <v>1</v>
      </c>
      <c r="D29" s="1">
        <f>COUNTIF([1]!Tableau14[[Match 1]:[Heure 3]],"Toronto")</f>
        <v>2</v>
      </c>
      <c r="E29" s="2"/>
      <c r="F29" s="2"/>
      <c r="G29" s="2"/>
      <c r="H29" s="2"/>
      <c r="I29" s="2"/>
      <c r="J29" s="2"/>
      <c r="K29" s="2"/>
    </row>
    <row r="30" spans="1:11" x14ac:dyDescent="0.45">
      <c r="A30" t="s">
        <v>41</v>
      </c>
      <c r="B30" t="s">
        <v>19</v>
      </c>
      <c r="C30" s="1">
        <f>COUNTIF([1]!Tableau13[[Match 1]:[Heure 3]],"Utah")</f>
        <v>2</v>
      </c>
      <c r="D30" s="1">
        <f>COUNTIF([1]!Tableau14[[Match 1]:[Heure 3]],"Utah")</f>
        <v>2</v>
      </c>
      <c r="E30" s="2"/>
      <c r="F30" s="2"/>
      <c r="G30" s="2"/>
      <c r="H30" s="2"/>
      <c r="I30" s="2"/>
      <c r="J30" s="2"/>
      <c r="K30" s="2"/>
    </row>
    <row r="31" spans="1:11" x14ac:dyDescent="0.45">
      <c r="A31" t="s">
        <v>42</v>
      </c>
      <c r="B31" t="s">
        <v>12</v>
      </c>
      <c r="C31" s="1">
        <f>COUNTIF([1]!Tableau13[[Match 1]:[Heure 3]],"Washington")</f>
        <v>1</v>
      </c>
      <c r="D31" s="1">
        <f>COUNTIF([1]!Tableau14[[Match 1]:[Heure 3]],"Washington")</f>
        <v>2</v>
      </c>
      <c r="E31" s="2"/>
      <c r="F31" s="2"/>
      <c r="G31" s="2"/>
      <c r="H31" s="2"/>
      <c r="I31" s="2"/>
      <c r="J31" s="2"/>
      <c r="K31" s="2"/>
    </row>
  </sheetData>
  <conditionalFormatting sqref="C2:D31">
    <cfRule type="expression" dxfId="9" priority="1">
      <formula>IF(C2=MIN($D2:$D32),TRUE,FALSE)</formula>
    </cfRule>
    <cfRule type="expression" dxfId="10" priority="2">
      <formula>IF(C2=MAX($D2:$D31),TRUE,FALSE)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2023-01-14T20:53:06Z</dcterms:created>
  <dcterms:modified xsi:type="dcterms:W3CDTF">2023-01-14T20:54:26Z</dcterms:modified>
</cp:coreProperties>
</file>